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Budget2\d\Мои документы\ИСПОЛНЕНИЕ БЮДЖЕТА 2022\Исполнение за 1 полугодие 2022 года\Постановление с номером\"/>
    </mc:Choice>
  </mc:AlternateContent>
  <xr:revisionPtr revIDLastSave="0" documentId="13_ncr:1_{144F0C7F-5ECC-4440-AEB9-39EDF3B1BF49}" xr6:coauthVersionLast="47" xr6:coauthVersionMax="47" xr10:uidLastSave="{00000000-0000-0000-0000-000000000000}"/>
  <bookViews>
    <workbookView xWindow="-120" yWindow="-120" windowWidth="29040" windowHeight="15840" xr2:uid="{00000000-000D-0000-FFFF-FFFF00000000}"/>
  </bookViews>
  <sheets>
    <sheet name="8" sheetId="1" r:id="rId1"/>
  </sheets>
  <definedNames>
    <definedName name="_xlnm._FilterDatabase" localSheetId="0" hidden="1">'8'!$B$8:$I$8</definedName>
    <definedName name="_xlnm.Print_Titles" localSheetId="0">'8'!$7:$8</definedName>
    <definedName name="_xlnm.Print_Area" localSheetId="0">'8'!$A$1:$K$412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9" i="1" l="1"/>
  <c r="J343" i="1" l="1"/>
  <c r="J236" i="1" l="1"/>
  <c r="J237" i="1"/>
  <c r="I90" i="1" l="1"/>
  <c r="I371" i="1"/>
  <c r="K371" i="1" s="1"/>
  <c r="I361" i="1"/>
  <c r="K361" i="1" s="1"/>
  <c r="I360" i="1"/>
  <c r="K360" i="1" s="1"/>
  <c r="K302" i="1"/>
  <c r="K305" i="1"/>
  <c r="K308" i="1"/>
  <c r="K311" i="1"/>
  <c r="K313" i="1"/>
  <c r="K316" i="1"/>
  <c r="K319" i="1"/>
  <c r="K322" i="1"/>
  <c r="K325" i="1"/>
  <c r="K328" i="1"/>
  <c r="K331" i="1"/>
  <c r="K333" i="1"/>
  <c r="K334" i="1"/>
  <c r="K337" i="1"/>
  <c r="K340" i="1"/>
  <c r="K344" i="1"/>
  <c r="K349" i="1"/>
  <c r="K353" i="1"/>
  <c r="K356" i="1"/>
  <c r="K364" i="1"/>
  <c r="K367" i="1"/>
  <c r="K373" i="1"/>
  <c r="K376" i="1"/>
  <c r="K379" i="1"/>
  <c r="K382" i="1"/>
  <c r="K385" i="1"/>
  <c r="K390" i="1"/>
  <c r="K393" i="1"/>
  <c r="K397" i="1"/>
  <c r="K403" i="1"/>
  <c r="K405" i="1"/>
  <c r="K408" i="1"/>
  <c r="K411" i="1"/>
  <c r="I333" i="1"/>
  <c r="I332" i="1" s="1"/>
  <c r="K332" i="1" s="1"/>
  <c r="I271" i="1"/>
  <c r="I256" i="1"/>
  <c r="I255" i="1" s="1"/>
  <c r="I237" i="1"/>
  <c r="I236" i="1" s="1"/>
  <c r="I230" i="1"/>
  <c r="I206" i="1"/>
  <c r="I204" i="1"/>
  <c r="I201" i="1"/>
  <c r="I193" i="1"/>
  <c r="I188" i="1"/>
  <c r="I155" i="1"/>
  <c r="K139" i="1"/>
  <c r="I138" i="1"/>
  <c r="K138" i="1" s="1"/>
  <c r="I129" i="1"/>
  <c r="I99" i="1"/>
  <c r="I97" i="1"/>
  <c r="I96" i="1"/>
  <c r="I75" i="1"/>
  <c r="I74" i="1" s="1"/>
  <c r="I70" i="1"/>
  <c r="I51" i="1"/>
  <c r="I18" i="1"/>
  <c r="I14" i="1"/>
  <c r="I137" i="1" l="1"/>
  <c r="J44" i="1"/>
  <c r="J43" i="1" s="1"/>
  <c r="K137" i="1" l="1"/>
  <c r="I136" i="1"/>
  <c r="K136" i="1" s="1"/>
  <c r="I197" i="1" l="1"/>
  <c r="K245" i="1" l="1"/>
  <c r="K250" i="1"/>
  <c r="J410" i="1" l="1"/>
  <c r="J407" i="1"/>
  <c r="J404" i="1"/>
  <c r="K404" i="1" s="1"/>
  <c r="J402" i="1"/>
  <c r="J396" i="1"/>
  <c r="J392" i="1"/>
  <c r="J389" i="1"/>
  <c r="J384" i="1"/>
  <c r="J383" i="1" s="1"/>
  <c r="J381" i="1"/>
  <c r="J378" i="1"/>
  <c r="J375" i="1"/>
  <c r="J374" i="1" s="1"/>
  <c r="J372" i="1"/>
  <c r="J370" i="1"/>
  <c r="J366" i="1"/>
  <c r="J363" i="1"/>
  <c r="J362" i="1" s="1"/>
  <c r="J359" i="1"/>
  <c r="J358" i="1" s="1"/>
  <c r="J355" i="1"/>
  <c r="J352" i="1"/>
  <c r="J348" i="1"/>
  <c r="J342" i="1"/>
  <c r="J339" i="1"/>
  <c r="J336" i="1"/>
  <c r="J330" i="1"/>
  <c r="J327" i="1"/>
  <c r="J324" i="1"/>
  <c r="J321" i="1"/>
  <c r="J318" i="1"/>
  <c r="J315" i="1"/>
  <c r="J312" i="1"/>
  <c r="J310" i="1"/>
  <c r="K310" i="1" s="1"/>
  <c r="J307" i="1"/>
  <c r="J304" i="1"/>
  <c r="J301" i="1"/>
  <c r="J296" i="1"/>
  <c r="J295" i="1" s="1"/>
  <c r="J294" i="1" s="1"/>
  <c r="J293" i="1" s="1"/>
  <c r="J291" i="1"/>
  <c r="J290" i="1" s="1"/>
  <c r="J289" i="1" s="1"/>
  <c r="J287" i="1"/>
  <c r="J286" i="1" s="1"/>
  <c r="J284" i="1"/>
  <c r="J283" i="1" s="1"/>
  <c r="J280" i="1"/>
  <c r="J279" i="1" s="1"/>
  <c r="J278" i="1" s="1"/>
  <c r="J275" i="1"/>
  <c r="J274" i="1" s="1"/>
  <c r="J272" i="1"/>
  <c r="J270" i="1"/>
  <c r="J266" i="1"/>
  <c r="J265" i="1" s="1"/>
  <c r="J263" i="1"/>
  <c r="J262" i="1" s="1"/>
  <c r="J259" i="1"/>
  <c r="J258" i="1" s="1"/>
  <c r="J254" i="1" s="1"/>
  <c r="J252" i="1"/>
  <c r="J251" i="1" s="1"/>
  <c r="J249" i="1"/>
  <c r="J244" i="1"/>
  <c r="J243" i="1" s="1"/>
  <c r="J241" i="1"/>
  <c r="J240" i="1" s="1"/>
  <c r="J234" i="1"/>
  <c r="J233" i="1" s="1"/>
  <c r="J231" i="1"/>
  <c r="J229" i="1"/>
  <c r="J224" i="1"/>
  <c r="J223" i="1" s="1"/>
  <c r="J222" i="1" s="1"/>
  <c r="J221" i="1" s="1"/>
  <c r="J219" i="1"/>
  <c r="J218" i="1" s="1"/>
  <c r="J216" i="1"/>
  <c r="J215" i="1" s="1"/>
  <c r="J212" i="1"/>
  <c r="J211" i="1" s="1"/>
  <c r="J210" i="1" s="1"/>
  <c r="J208" i="1"/>
  <c r="J207" i="1" s="1"/>
  <c r="J205" i="1"/>
  <c r="J203" i="1"/>
  <c r="J200" i="1"/>
  <c r="J199" i="1" s="1"/>
  <c r="J197" i="1"/>
  <c r="J196" i="1" s="1"/>
  <c r="J194" i="1"/>
  <c r="J192" i="1"/>
  <c r="J189" i="1"/>
  <c r="J187" i="1"/>
  <c r="J181" i="1"/>
  <c r="J180" i="1" s="1"/>
  <c r="J179" i="1" s="1"/>
  <c r="J177" i="1"/>
  <c r="J176" i="1" s="1"/>
  <c r="J175" i="1" s="1"/>
  <c r="J172" i="1"/>
  <c r="J171" i="1" s="1"/>
  <c r="J170" i="1" s="1"/>
  <c r="J167" i="1"/>
  <c r="J163" i="1"/>
  <c r="J162" i="1" s="1"/>
  <c r="J161" i="1" s="1"/>
  <c r="J159" i="1"/>
  <c r="J158" i="1" s="1"/>
  <c r="J156" i="1"/>
  <c r="J154" i="1"/>
  <c r="J148" i="1"/>
  <c r="J147" i="1" s="1"/>
  <c r="J145" i="1"/>
  <c r="J144" i="1" s="1"/>
  <c r="J142" i="1"/>
  <c r="J141" i="1" s="1"/>
  <c r="J133" i="1"/>
  <c r="J132" i="1" s="1"/>
  <c r="J130" i="1"/>
  <c r="J128" i="1"/>
  <c r="J127" i="1" s="1"/>
  <c r="J122" i="1"/>
  <c r="J121" i="1" s="1"/>
  <c r="J120" i="1" s="1"/>
  <c r="J119" i="1" s="1"/>
  <c r="J117" i="1"/>
  <c r="J116" i="1" s="1"/>
  <c r="J114" i="1"/>
  <c r="J113" i="1" s="1"/>
  <c r="J111" i="1"/>
  <c r="J110" i="1" s="1"/>
  <c r="J108" i="1"/>
  <c r="J107" i="1" s="1"/>
  <c r="J105" i="1"/>
  <c r="J104" i="1" s="1"/>
  <c r="J101" i="1"/>
  <c r="J100" i="1" s="1"/>
  <c r="J98" i="1"/>
  <c r="J95" i="1"/>
  <c r="J92" i="1"/>
  <c r="J91" i="1" s="1"/>
  <c r="J88" i="1"/>
  <c r="J86" i="1"/>
  <c r="J85" i="1" s="1"/>
  <c r="J82" i="1"/>
  <c r="J81" i="1" s="1"/>
  <c r="J80" i="1" s="1"/>
  <c r="J77" i="1"/>
  <c r="J72" i="1"/>
  <c r="J71" i="1" s="1"/>
  <c r="J69" i="1"/>
  <c r="J68" i="1" s="1"/>
  <c r="J65" i="1"/>
  <c r="J64" i="1" s="1"/>
  <c r="J61" i="1"/>
  <c r="J59" i="1"/>
  <c r="J58" i="1" s="1"/>
  <c r="J56" i="1"/>
  <c r="J55" i="1" s="1"/>
  <c r="J53" i="1"/>
  <c r="J52" i="1" s="1"/>
  <c r="J50" i="1"/>
  <c r="J49" i="1" s="1"/>
  <c r="J47" i="1"/>
  <c r="J46" i="1" s="1"/>
  <c r="J41" i="1"/>
  <c r="J40" i="1" s="1"/>
  <c r="J37" i="1"/>
  <c r="J36" i="1" s="1"/>
  <c r="J34" i="1"/>
  <c r="J33" i="1" s="1"/>
  <c r="J31" i="1"/>
  <c r="J30" i="1" s="1"/>
  <c r="J28" i="1"/>
  <c r="J27" i="1" s="1"/>
  <c r="J22" i="1"/>
  <c r="J21" i="1" s="1"/>
  <c r="J19" i="1"/>
  <c r="J17" i="1"/>
  <c r="J13" i="1"/>
  <c r="J12" i="1" s="1"/>
  <c r="J11" i="1" s="1"/>
  <c r="I410" i="1"/>
  <c r="I409" i="1" s="1"/>
  <c r="I407" i="1"/>
  <c r="I406" i="1" s="1"/>
  <c r="I404" i="1"/>
  <c r="I402" i="1"/>
  <c r="I396" i="1"/>
  <c r="I395" i="1" s="1"/>
  <c r="I394" i="1" s="1"/>
  <c r="I392" i="1"/>
  <c r="I391" i="1" s="1"/>
  <c r="I389" i="1"/>
  <c r="I388" i="1" s="1"/>
  <c r="I384" i="1"/>
  <c r="I381" i="1"/>
  <c r="I380" i="1" s="1"/>
  <c r="I378" i="1"/>
  <c r="I377" i="1" s="1"/>
  <c r="I375" i="1"/>
  <c r="I372" i="1"/>
  <c r="I370" i="1"/>
  <c r="K370" i="1" s="1"/>
  <c r="I366" i="1"/>
  <c r="I365" i="1" s="1"/>
  <c r="I363" i="1"/>
  <c r="I359" i="1"/>
  <c r="I355" i="1"/>
  <c r="I354" i="1" s="1"/>
  <c r="I352" i="1"/>
  <c r="I351" i="1" s="1"/>
  <c r="I348" i="1"/>
  <c r="I347" i="1" s="1"/>
  <c r="I346" i="1" s="1"/>
  <c r="I343" i="1"/>
  <c r="I339" i="1"/>
  <c r="I338" i="1" s="1"/>
  <c r="I336" i="1"/>
  <c r="I335" i="1" s="1"/>
  <c r="I330" i="1"/>
  <c r="I329" i="1" s="1"/>
  <c r="I327" i="1"/>
  <c r="I326" i="1" s="1"/>
  <c r="I324" i="1"/>
  <c r="I323" i="1" s="1"/>
  <c r="I321" i="1"/>
  <c r="I320" i="1" s="1"/>
  <c r="I318" i="1"/>
  <c r="I317" i="1" s="1"/>
  <c r="I315" i="1"/>
  <c r="I314" i="1" s="1"/>
  <c r="I312" i="1"/>
  <c r="I310" i="1"/>
  <c r="I307" i="1"/>
  <c r="I306" i="1" s="1"/>
  <c r="I304" i="1"/>
  <c r="I303" i="1" s="1"/>
  <c r="I301" i="1"/>
  <c r="I300" i="1" s="1"/>
  <c r="I297" i="1"/>
  <c r="I291" i="1"/>
  <c r="I290" i="1" s="1"/>
  <c r="I289" i="1" s="1"/>
  <c r="I287" i="1"/>
  <c r="I286" i="1" s="1"/>
  <c r="I284" i="1"/>
  <c r="I283" i="1" s="1"/>
  <c r="I281" i="1"/>
  <c r="I280" i="1" s="1"/>
  <c r="I279" i="1" s="1"/>
  <c r="I278" i="1" s="1"/>
  <c r="I275" i="1"/>
  <c r="I274" i="1" s="1"/>
  <c r="I272" i="1"/>
  <c r="I270" i="1"/>
  <c r="I267" i="1"/>
  <c r="I266" i="1" s="1"/>
  <c r="I265" i="1" s="1"/>
  <c r="I264" i="1"/>
  <c r="I263" i="1" s="1"/>
  <c r="I262" i="1" s="1"/>
  <c r="I259" i="1"/>
  <c r="I258" i="1" s="1"/>
  <c r="I254" i="1" s="1"/>
  <c r="I252" i="1"/>
  <c r="I251" i="1" s="1"/>
  <c r="I249" i="1"/>
  <c r="I248" i="1" s="1"/>
  <c r="I244" i="1"/>
  <c r="I243" i="1" s="1"/>
  <c r="I241" i="1"/>
  <c r="I240" i="1" s="1"/>
  <c r="I234" i="1"/>
  <c r="I233" i="1" s="1"/>
  <c r="I232" i="1"/>
  <c r="I231" i="1" s="1"/>
  <c r="I229" i="1"/>
  <c r="I224" i="1"/>
  <c r="I223" i="1" s="1"/>
  <c r="I222" i="1" s="1"/>
  <c r="I221" i="1" s="1"/>
  <c r="I219" i="1"/>
  <c r="I218" i="1" s="1"/>
  <c r="I216" i="1"/>
  <c r="I215" i="1" s="1"/>
  <c r="I212" i="1"/>
  <c r="I211" i="1" s="1"/>
  <c r="I210" i="1" s="1"/>
  <c r="I208" i="1"/>
  <c r="I207" i="1" s="1"/>
  <c r="I205" i="1"/>
  <c r="I203" i="1"/>
  <c r="I200" i="1"/>
  <c r="I199" i="1" s="1"/>
  <c r="I196" i="1"/>
  <c r="I194" i="1"/>
  <c r="I192" i="1"/>
  <c r="I189" i="1"/>
  <c r="I187" i="1"/>
  <c r="I181" i="1"/>
  <c r="I180" i="1" s="1"/>
  <c r="I179" i="1" s="1"/>
  <c r="I177" i="1"/>
  <c r="I176" i="1" s="1"/>
  <c r="I175" i="1" s="1"/>
  <c r="I172" i="1"/>
  <c r="I171" i="1" s="1"/>
  <c r="I170" i="1" s="1"/>
  <c r="I169" i="1" s="1"/>
  <c r="I167" i="1"/>
  <c r="I166" i="1" s="1"/>
  <c r="I165" i="1" s="1"/>
  <c r="I163" i="1"/>
  <c r="I162" i="1" s="1"/>
  <c r="I161" i="1" s="1"/>
  <c r="I159" i="1"/>
  <c r="I158" i="1" s="1"/>
  <c r="I156" i="1"/>
  <c r="I154" i="1"/>
  <c r="I148" i="1"/>
  <c r="I147" i="1" s="1"/>
  <c r="I145" i="1"/>
  <c r="I144" i="1" s="1"/>
  <c r="I142" i="1"/>
  <c r="I141" i="1" s="1"/>
  <c r="I133" i="1"/>
  <c r="I132" i="1" s="1"/>
  <c r="I130" i="1"/>
  <c r="I128" i="1"/>
  <c r="I122" i="1"/>
  <c r="I121" i="1" s="1"/>
  <c r="I120" i="1" s="1"/>
  <c r="I119" i="1" s="1"/>
  <c r="I117" i="1"/>
  <c r="I116" i="1" s="1"/>
  <c r="I114" i="1"/>
  <c r="I113" i="1" s="1"/>
  <c r="I111" i="1"/>
  <c r="I110" i="1" s="1"/>
  <c r="I108" i="1"/>
  <c r="I107" i="1" s="1"/>
  <c r="I105" i="1"/>
  <c r="I104" i="1" s="1"/>
  <c r="I100" i="1"/>
  <c r="I98" i="1"/>
  <c r="I95" i="1"/>
  <c r="I92" i="1"/>
  <c r="I91" i="1" s="1"/>
  <c r="I89" i="1"/>
  <c r="I88" i="1" s="1"/>
  <c r="I86" i="1"/>
  <c r="I85" i="1" s="1"/>
  <c r="I82" i="1"/>
  <c r="I81" i="1" s="1"/>
  <c r="I80" i="1" s="1"/>
  <c r="I78" i="1"/>
  <c r="I77" i="1" s="1"/>
  <c r="I73" i="1"/>
  <c r="I72" i="1" s="1"/>
  <c r="I71" i="1" s="1"/>
  <c r="I69" i="1"/>
  <c r="I68" i="1" s="1"/>
  <c r="I65" i="1"/>
  <c r="I64" i="1" s="1"/>
  <c r="I62" i="1"/>
  <c r="I61" i="1" s="1"/>
  <c r="I59" i="1"/>
  <c r="I58" i="1" s="1"/>
  <c r="I56" i="1"/>
  <c r="I55" i="1" s="1"/>
  <c r="I53" i="1"/>
  <c r="I52" i="1" s="1"/>
  <c r="I50" i="1"/>
  <c r="I49" i="1" s="1"/>
  <c r="I47" i="1"/>
  <c r="I46" i="1" s="1"/>
  <c r="I44" i="1"/>
  <c r="I43" i="1" s="1"/>
  <c r="I41" i="1"/>
  <c r="I40" i="1" s="1"/>
  <c r="I37" i="1"/>
  <c r="I36" i="1" s="1"/>
  <c r="I34" i="1"/>
  <c r="I33" i="1" s="1"/>
  <c r="I31" i="1"/>
  <c r="I30" i="1" s="1"/>
  <c r="I28" i="1"/>
  <c r="I27" i="1" s="1"/>
  <c r="I22" i="1"/>
  <c r="I21" i="1" s="1"/>
  <c r="I19" i="1"/>
  <c r="I17" i="1"/>
  <c r="I13" i="1"/>
  <c r="I12" i="1" s="1"/>
  <c r="I11" i="1" s="1"/>
  <c r="H410" i="1"/>
  <c r="H409" i="1" s="1"/>
  <c r="H407" i="1"/>
  <c r="H406" i="1" s="1"/>
  <c r="H404" i="1"/>
  <c r="H402" i="1"/>
  <c r="H396" i="1"/>
  <c r="H395" i="1" s="1"/>
  <c r="H394" i="1" s="1"/>
  <c r="H392" i="1"/>
  <c r="H391" i="1" s="1"/>
  <c r="H389" i="1"/>
  <c r="H388" i="1" s="1"/>
  <c r="H384" i="1"/>
  <c r="H383" i="1" s="1"/>
  <c r="H381" i="1"/>
  <c r="H380" i="1" s="1"/>
  <c r="H378" i="1"/>
  <c r="H377" i="1" s="1"/>
  <c r="H375" i="1"/>
  <c r="H374" i="1" s="1"/>
  <c r="H372" i="1"/>
  <c r="H370" i="1"/>
  <c r="H366" i="1"/>
  <c r="H365" i="1" s="1"/>
  <c r="H363" i="1"/>
  <c r="H362" i="1" s="1"/>
  <c r="H359" i="1"/>
  <c r="H358" i="1" s="1"/>
  <c r="H355" i="1"/>
  <c r="H354" i="1" s="1"/>
  <c r="H352" i="1"/>
  <c r="H351" i="1" s="1"/>
  <c r="H348" i="1"/>
  <c r="H347" i="1" s="1"/>
  <c r="H346" i="1" s="1"/>
  <c r="H343" i="1"/>
  <c r="H342" i="1" s="1"/>
  <c r="H341" i="1" s="1"/>
  <c r="H339" i="1"/>
  <c r="H338" i="1" s="1"/>
  <c r="H336" i="1"/>
  <c r="H335" i="1" s="1"/>
  <c r="H330" i="1"/>
  <c r="H329" i="1" s="1"/>
  <c r="H327" i="1"/>
  <c r="H326" i="1" s="1"/>
  <c r="H324" i="1"/>
  <c r="H323" i="1" s="1"/>
  <c r="H321" i="1"/>
  <c r="H320" i="1" s="1"/>
  <c r="H318" i="1"/>
  <c r="H317" i="1" s="1"/>
  <c r="H315" i="1"/>
  <c r="H314" i="1" s="1"/>
  <c r="H312" i="1"/>
  <c r="H310" i="1"/>
  <c r="H309" i="1" s="1"/>
  <c r="H307" i="1"/>
  <c r="H306" i="1" s="1"/>
  <c r="H304" i="1"/>
  <c r="H303" i="1" s="1"/>
  <c r="H301" i="1"/>
  <c r="H300" i="1" s="1"/>
  <c r="H296" i="1"/>
  <c r="H295" i="1" s="1"/>
  <c r="H294" i="1" s="1"/>
  <c r="H293" i="1" s="1"/>
  <c r="H291" i="1"/>
  <c r="H290" i="1" s="1"/>
  <c r="H289" i="1" s="1"/>
  <c r="H287" i="1"/>
  <c r="H286" i="1" s="1"/>
  <c r="H284" i="1"/>
  <c r="H283" i="1" s="1"/>
  <c r="H280" i="1"/>
  <c r="H279" i="1" s="1"/>
  <c r="H278" i="1" s="1"/>
  <c r="H275" i="1"/>
  <c r="H274" i="1" s="1"/>
  <c r="H272" i="1"/>
  <c r="H270" i="1"/>
  <c r="H266" i="1"/>
  <c r="H265" i="1" s="1"/>
  <c r="H263" i="1"/>
  <c r="H262" i="1" s="1"/>
  <c r="H259" i="1"/>
  <c r="H258" i="1" s="1"/>
  <c r="H254" i="1" s="1"/>
  <c r="H252" i="1"/>
  <c r="H251" i="1" s="1"/>
  <c r="H249" i="1"/>
  <c r="H248" i="1" s="1"/>
  <c r="H244" i="1"/>
  <c r="H243" i="1" s="1"/>
  <c r="H241" i="1"/>
  <c r="H240" i="1" s="1"/>
  <c r="H234" i="1"/>
  <c r="H233" i="1" s="1"/>
  <c r="H231" i="1"/>
  <c r="H229" i="1"/>
  <c r="H224" i="1"/>
  <c r="H223" i="1" s="1"/>
  <c r="H222" i="1" s="1"/>
  <c r="H221" i="1" s="1"/>
  <c r="H219" i="1"/>
  <c r="H218" i="1" s="1"/>
  <c r="H216" i="1"/>
  <c r="H215" i="1" s="1"/>
  <c r="H212" i="1"/>
  <c r="H211" i="1" s="1"/>
  <c r="H210" i="1" s="1"/>
  <c r="H208" i="1"/>
  <c r="H207" i="1" s="1"/>
  <c r="H205" i="1"/>
  <c r="H203" i="1"/>
  <c r="H200" i="1"/>
  <c r="H199" i="1" s="1"/>
  <c r="H197" i="1"/>
  <c r="H196" i="1" s="1"/>
  <c r="H194" i="1"/>
  <c r="H192" i="1"/>
  <c r="H189" i="1"/>
  <c r="H187" i="1"/>
  <c r="H181" i="1"/>
  <c r="H180" i="1" s="1"/>
  <c r="H179" i="1" s="1"/>
  <c r="H177" i="1"/>
  <c r="H176" i="1" s="1"/>
  <c r="H175" i="1" s="1"/>
  <c r="H172" i="1"/>
  <c r="H171" i="1" s="1"/>
  <c r="H170" i="1" s="1"/>
  <c r="H169" i="1" s="1"/>
  <c r="H167" i="1"/>
  <c r="H166" i="1" s="1"/>
  <c r="H165" i="1" s="1"/>
  <c r="H163" i="1"/>
  <c r="H162" i="1" s="1"/>
  <c r="H161" i="1" s="1"/>
  <c r="H159" i="1"/>
  <c r="H158" i="1" s="1"/>
  <c r="H156" i="1"/>
  <c r="H154" i="1"/>
  <c r="H148" i="1"/>
  <c r="H147" i="1" s="1"/>
  <c r="H145" i="1"/>
  <c r="H144" i="1" s="1"/>
  <c r="H142" i="1"/>
  <c r="H141" i="1" s="1"/>
  <c r="H133" i="1"/>
  <c r="H132" i="1" s="1"/>
  <c r="H130" i="1"/>
  <c r="H128" i="1"/>
  <c r="H122" i="1"/>
  <c r="H121" i="1" s="1"/>
  <c r="H120" i="1" s="1"/>
  <c r="H119" i="1" s="1"/>
  <c r="H117" i="1"/>
  <c r="H116" i="1" s="1"/>
  <c r="H114" i="1"/>
  <c r="H113" i="1" s="1"/>
  <c r="H111" i="1"/>
  <c r="H110" i="1" s="1"/>
  <c r="H108" i="1"/>
  <c r="H107" i="1" s="1"/>
  <c r="H105" i="1"/>
  <c r="H104" i="1" s="1"/>
  <c r="H101" i="1"/>
  <c r="H100" i="1" s="1"/>
  <c r="H98" i="1"/>
  <c r="H95" i="1"/>
  <c r="H92" i="1"/>
  <c r="H91" i="1" s="1"/>
  <c r="H89" i="1"/>
  <c r="H88" i="1" s="1"/>
  <c r="H86" i="1"/>
  <c r="H85" i="1" s="1"/>
  <c r="H82" i="1"/>
  <c r="H81" i="1" s="1"/>
  <c r="H80" i="1" s="1"/>
  <c r="H78" i="1"/>
  <c r="H77" i="1" s="1"/>
  <c r="H72" i="1"/>
  <c r="H71" i="1" s="1"/>
  <c r="H69" i="1"/>
  <c r="H68" i="1" s="1"/>
  <c r="H65" i="1"/>
  <c r="H64" i="1" s="1"/>
  <c r="H62" i="1"/>
  <c r="H61" i="1" s="1"/>
  <c r="H59" i="1"/>
  <c r="H58" i="1" s="1"/>
  <c r="H56" i="1"/>
  <c r="H55" i="1" s="1"/>
  <c r="H53" i="1"/>
  <c r="H52" i="1" s="1"/>
  <c r="H50" i="1"/>
  <c r="H49" i="1" s="1"/>
  <c r="H47" i="1"/>
  <c r="H46" i="1" s="1"/>
  <c r="H44" i="1"/>
  <c r="H43" i="1" s="1"/>
  <c r="H41" i="1"/>
  <c r="H40" i="1" s="1"/>
  <c r="H37" i="1"/>
  <c r="H36" i="1" s="1"/>
  <c r="H34" i="1"/>
  <c r="H33" i="1" s="1"/>
  <c r="H31" i="1"/>
  <c r="H30" i="1" s="1"/>
  <c r="H28" i="1"/>
  <c r="H27" i="1" s="1"/>
  <c r="H22" i="1"/>
  <c r="H21" i="1" s="1"/>
  <c r="H19" i="1"/>
  <c r="H17" i="1"/>
  <c r="H16" i="1" s="1"/>
  <c r="H13" i="1"/>
  <c r="H12" i="1" s="1"/>
  <c r="H11" i="1" s="1"/>
  <c r="I342" i="1" l="1"/>
  <c r="I341" i="1" s="1"/>
  <c r="K343" i="1"/>
  <c r="J391" i="1"/>
  <c r="K391" i="1" s="1"/>
  <c r="K392" i="1"/>
  <c r="I296" i="1"/>
  <c r="I295" i="1" s="1"/>
  <c r="I294" i="1" s="1"/>
  <c r="I293" i="1" s="1"/>
  <c r="K297" i="1"/>
  <c r="J303" i="1"/>
  <c r="K303" i="1" s="1"/>
  <c r="K304" i="1"/>
  <c r="K315" i="1"/>
  <c r="K372" i="1"/>
  <c r="K402" i="1"/>
  <c r="J306" i="1"/>
  <c r="K306" i="1" s="1"/>
  <c r="K307" i="1"/>
  <c r="J300" i="1"/>
  <c r="K300" i="1" s="1"/>
  <c r="K301" i="1"/>
  <c r="K312" i="1"/>
  <c r="J380" i="1"/>
  <c r="K380" i="1" s="1"/>
  <c r="K381" i="1"/>
  <c r="K410" i="1"/>
  <c r="J341" i="1"/>
  <c r="K341" i="1" s="1"/>
  <c r="J406" i="1"/>
  <c r="K406" i="1" s="1"/>
  <c r="K407" i="1"/>
  <c r="J395" i="1"/>
  <c r="K396" i="1"/>
  <c r="J388" i="1"/>
  <c r="K388" i="1" s="1"/>
  <c r="K389" i="1"/>
  <c r="J377" i="1"/>
  <c r="K377" i="1" s="1"/>
  <c r="K378" i="1"/>
  <c r="J365" i="1"/>
  <c r="K365" i="1" s="1"/>
  <c r="K366" i="1"/>
  <c r="J354" i="1"/>
  <c r="K354" i="1" s="1"/>
  <c r="K355" i="1"/>
  <c r="J351" i="1"/>
  <c r="K351" i="1" s="1"/>
  <c r="K352" i="1"/>
  <c r="J347" i="1"/>
  <c r="K348" i="1"/>
  <c r="J338" i="1"/>
  <c r="K338" i="1" s="1"/>
  <c r="K339" i="1"/>
  <c r="J335" i="1"/>
  <c r="K335" i="1" s="1"/>
  <c r="K336" i="1"/>
  <c r="J329" i="1"/>
  <c r="K329" i="1" s="1"/>
  <c r="K330" i="1"/>
  <c r="J326" i="1"/>
  <c r="K326" i="1" s="1"/>
  <c r="K327" i="1"/>
  <c r="J323" i="1"/>
  <c r="K323" i="1" s="1"/>
  <c r="K324" i="1"/>
  <c r="J320" i="1"/>
  <c r="K320" i="1" s="1"/>
  <c r="K321" i="1"/>
  <c r="J317" i="1"/>
  <c r="K317" i="1" s="1"/>
  <c r="K318" i="1"/>
  <c r="J202" i="1"/>
  <c r="J174" i="1"/>
  <c r="I383" i="1"/>
  <c r="K383" i="1" s="1"/>
  <c r="K384" i="1"/>
  <c r="I374" i="1"/>
  <c r="K374" i="1" s="1"/>
  <c r="K375" i="1"/>
  <c r="I362" i="1"/>
  <c r="K362" i="1" s="1"/>
  <c r="K363" i="1"/>
  <c r="I358" i="1"/>
  <c r="K358" i="1" s="1"/>
  <c r="K359" i="1"/>
  <c r="I67" i="1"/>
  <c r="I309" i="1"/>
  <c r="I299" i="1" s="1"/>
  <c r="I298" i="1" s="1"/>
  <c r="J369" i="1"/>
  <c r="J368" i="1" s="1"/>
  <c r="I186" i="1"/>
  <c r="J357" i="1"/>
  <c r="I16" i="1"/>
  <c r="I15" i="1" s="1"/>
  <c r="I10" i="1" s="1"/>
  <c r="I9" i="1" s="1"/>
  <c r="J409" i="1"/>
  <c r="K409" i="1" s="1"/>
  <c r="J39" i="1"/>
  <c r="J26" i="1"/>
  <c r="J269" i="1"/>
  <c r="J268" i="1" s="1"/>
  <c r="H153" i="1"/>
  <c r="H152" i="1" s="1"/>
  <c r="H151" i="1" s="1"/>
  <c r="H150" i="1" s="1"/>
  <c r="H186" i="1"/>
  <c r="H369" i="1"/>
  <c r="J314" i="1"/>
  <c r="K314" i="1" s="1"/>
  <c r="I174" i="1"/>
  <c r="I369" i="1"/>
  <c r="I401" i="1"/>
  <c r="I400" i="1" s="1"/>
  <c r="I399" i="1" s="1"/>
  <c r="I398" i="1" s="1"/>
  <c r="J186" i="1"/>
  <c r="J228" i="1"/>
  <c r="J227" i="1" s="1"/>
  <c r="J153" i="1"/>
  <c r="J152" i="1" s="1"/>
  <c r="J401" i="1"/>
  <c r="K401" i="1" s="1"/>
  <c r="I26" i="1"/>
  <c r="H191" i="1"/>
  <c r="H127" i="1"/>
  <c r="H126" i="1" s="1"/>
  <c r="H125" i="1" s="1"/>
  <c r="H269" i="1"/>
  <c r="H268" i="1" s="1"/>
  <c r="I153" i="1"/>
  <c r="I152" i="1" s="1"/>
  <c r="I151" i="1" s="1"/>
  <c r="I228" i="1"/>
  <c r="I227" i="1" s="1"/>
  <c r="J16" i="1"/>
  <c r="J15" i="1" s="1"/>
  <c r="J10" i="1" s="1"/>
  <c r="J9" i="1" s="1"/>
  <c r="I350" i="1"/>
  <c r="J166" i="1"/>
  <c r="K243" i="1"/>
  <c r="I191" i="1"/>
  <c r="J261" i="1"/>
  <c r="H67" i="1"/>
  <c r="H401" i="1"/>
  <c r="H400" i="1" s="1"/>
  <c r="H399" i="1" s="1"/>
  <c r="H398" i="1" s="1"/>
  <c r="I94" i="1"/>
  <c r="I84" i="1" s="1"/>
  <c r="I127" i="1"/>
  <c r="I126" i="1" s="1"/>
  <c r="I125" i="1" s="1"/>
  <c r="I282" i="1"/>
  <c r="J191" i="1"/>
  <c r="H94" i="1"/>
  <c r="H84" i="1" s="1"/>
  <c r="J126" i="1"/>
  <c r="J125" i="1" s="1"/>
  <c r="I202" i="1"/>
  <c r="J282" i="1"/>
  <c r="J277" i="1" s="1"/>
  <c r="J309" i="1"/>
  <c r="J94" i="1"/>
  <c r="J84" i="1" s="1"/>
  <c r="I277" i="1"/>
  <c r="I269" i="1"/>
  <c r="I268" i="1" s="1"/>
  <c r="H247" i="1"/>
  <c r="J248" i="1"/>
  <c r="K249" i="1"/>
  <c r="J239" i="1"/>
  <c r="K251" i="1"/>
  <c r="I239" i="1"/>
  <c r="I247" i="1"/>
  <c r="K244" i="1"/>
  <c r="H228" i="1"/>
  <c r="H227" i="1" s="1"/>
  <c r="H214" i="1"/>
  <c r="J214" i="1"/>
  <c r="I214" i="1"/>
  <c r="J169" i="1"/>
  <c r="K169" i="1" s="1"/>
  <c r="K170" i="1"/>
  <c r="J67" i="1"/>
  <c r="H15" i="1"/>
  <c r="H10" i="1" s="1"/>
  <c r="H9" i="1" s="1"/>
  <c r="I387" i="1"/>
  <c r="I386" i="1" s="1"/>
  <c r="H387" i="1"/>
  <c r="H386" i="1" s="1"/>
  <c r="J140" i="1"/>
  <c r="J135" i="1" s="1"/>
  <c r="I39" i="1"/>
  <c r="I261" i="1"/>
  <c r="I140" i="1"/>
  <c r="I135" i="1" s="1"/>
  <c r="H282" i="1"/>
  <c r="H277" i="1" s="1"/>
  <c r="H368" i="1"/>
  <c r="H239" i="1"/>
  <c r="H26" i="1"/>
  <c r="H357" i="1"/>
  <c r="H261" i="1"/>
  <c r="H350" i="1"/>
  <c r="H140" i="1"/>
  <c r="H135" i="1" s="1"/>
  <c r="H299" i="1"/>
  <c r="H298" i="1" s="1"/>
  <c r="H39" i="1"/>
  <c r="H202" i="1"/>
  <c r="I25" i="1" l="1"/>
  <c r="I24" i="1" s="1"/>
  <c r="K342" i="1"/>
  <c r="J394" i="1"/>
  <c r="K394" i="1" s="1"/>
  <c r="K395" i="1"/>
  <c r="J387" i="1"/>
  <c r="J350" i="1"/>
  <c r="K350" i="1" s="1"/>
  <c r="J346" i="1"/>
  <c r="K346" i="1" s="1"/>
  <c r="K347" i="1"/>
  <c r="K309" i="1"/>
  <c r="J299" i="1"/>
  <c r="K299" i="1" s="1"/>
  <c r="I368" i="1"/>
  <c r="K368" i="1" s="1"/>
  <c r="K369" i="1"/>
  <c r="I357" i="1"/>
  <c r="K357" i="1" s="1"/>
  <c r="J400" i="1"/>
  <c r="H185" i="1"/>
  <c r="H184" i="1" s="1"/>
  <c r="J25" i="1"/>
  <c r="J24" i="1" s="1"/>
  <c r="I150" i="1"/>
  <c r="J185" i="1"/>
  <c r="J184" i="1" s="1"/>
  <c r="I246" i="1"/>
  <c r="I185" i="1"/>
  <c r="I184" i="1" s="1"/>
  <c r="H124" i="1"/>
  <c r="H246" i="1"/>
  <c r="J124" i="1"/>
  <c r="J165" i="1"/>
  <c r="I124" i="1"/>
  <c r="I226" i="1"/>
  <c r="J226" i="1"/>
  <c r="K9" i="1"/>
  <c r="H226" i="1"/>
  <c r="J247" i="1"/>
  <c r="J246" i="1" s="1"/>
  <c r="K248" i="1"/>
  <c r="H25" i="1"/>
  <c r="H24" i="1" s="1"/>
  <c r="H345" i="1"/>
  <c r="J399" i="1" l="1"/>
  <c r="K400" i="1"/>
  <c r="J386" i="1"/>
  <c r="K386" i="1" s="1"/>
  <c r="K387" i="1"/>
  <c r="J345" i="1"/>
  <c r="J298" i="1"/>
  <c r="K298" i="1" s="1"/>
  <c r="I345" i="1"/>
  <c r="H183" i="1"/>
  <c r="H412" i="1" s="1"/>
  <c r="J151" i="1"/>
  <c r="J150" i="1" s="1"/>
  <c r="K247" i="1"/>
  <c r="J398" i="1" l="1"/>
  <c r="K398" i="1" s="1"/>
  <c r="K399" i="1"/>
  <c r="K345" i="1"/>
  <c r="J183" i="1"/>
  <c r="I183" i="1"/>
  <c r="I412" i="1" s="1"/>
  <c r="K246" i="1"/>
  <c r="J412" i="1" l="1"/>
  <c r="K412" i="1" s="1"/>
  <c r="K14" i="1"/>
  <c r="K18" i="1"/>
  <c r="K20" i="1"/>
  <c r="K23" i="1"/>
  <c r="K27" i="1"/>
  <c r="K33" i="1"/>
  <c r="K36" i="1"/>
  <c r="K39" i="1"/>
  <c r="K43" i="1"/>
  <c r="K46" i="1"/>
  <c r="K49" i="1"/>
  <c r="K52" i="1"/>
  <c r="K55" i="1"/>
  <c r="K58" i="1"/>
  <c r="K61" i="1"/>
  <c r="K64" i="1"/>
  <c r="K68" i="1"/>
  <c r="K71" i="1"/>
  <c r="K72" i="1"/>
  <c r="K73" i="1"/>
  <c r="K77" i="1"/>
  <c r="K78" i="1"/>
  <c r="K82" i="1"/>
  <c r="K86" i="1"/>
  <c r="K89" i="1"/>
  <c r="K92" i="1"/>
  <c r="K95" i="1"/>
  <c r="K98" i="1"/>
  <c r="K99" i="1"/>
  <c r="K101" i="1"/>
  <c r="K103" i="1"/>
  <c r="K106" i="1"/>
  <c r="K109" i="1"/>
  <c r="K112" i="1"/>
  <c r="K115" i="1"/>
  <c r="K118" i="1"/>
  <c r="K121" i="1"/>
  <c r="K126" i="1"/>
  <c r="K132" i="1"/>
  <c r="K134" i="1"/>
  <c r="K141" i="1"/>
  <c r="K144" i="1"/>
  <c r="K145" i="1"/>
  <c r="K150" i="1"/>
  <c r="K153" i="1"/>
  <c r="K156" i="1"/>
  <c r="K162" i="1"/>
  <c r="K164" i="1"/>
  <c r="K174" i="1"/>
  <c r="K178" i="1"/>
  <c r="K183" i="1"/>
  <c r="K188" i="1"/>
  <c r="K192" i="1"/>
  <c r="K196" i="1"/>
  <c r="K202" i="1"/>
  <c r="K205" i="1"/>
  <c r="K207" i="1"/>
  <c r="K210" i="1"/>
  <c r="K213" i="1"/>
  <c r="K214" i="1"/>
  <c r="K218" i="1"/>
  <c r="K222" i="1"/>
  <c r="K226" i="1"/>
  <c r="K228" i="1"/>
  <c r="K230" i="1"/>
  <c r="K233" i="1"/>
  <c r="K239" i="1"/>
  <c r="K242" i="1"/>
  <c r="K259" i="1"/>
  <c r="K264" i="1"/>
  <c r="K266" i="1"/>
  <c r="K269" i="1"/>
  <c r="K273" i="1"/>
  <c r="K277" i="1"/>
  <c r="K280" i="1"/>
  <c r="K289" i="1"/>
  <c r="K293" i="1"/>
  <c r="K296" i="1"/>
  <c r="K227" i="1"/>
  <c r="K161" i="1" l="1"/>
  <c r="K131" i="1"/>
  <c r="K225" i="1"/>
  <c r="K291" i="1"/>
  <c r="K17" i="1"/>
  <c r="K31" i="1"/>
  <c r="K265" i="1"/>
  <c r="K130" i="1"/>
  <c r="K263" i="1"/>
  <c r="K229" i="1"/>
  <c r="K267" i="1"/>
  <c r="K204" i="1"/>
  <c r="K102" i="1"/>
  <c r="K100" i="1"/>
  <c r="K69" i="1"/>
  <c r="K70" i="1"/>
  <c r="K44" i="1"/>
  <c r="K97" i="1"/>
  <c r="K81" i="1"/>
  <c r="K93" i="1"/>
  <c r="K191" i="1"/>
  <c r="K54" i="1"/>
  <c r="K262" i="1"/>
  <c r="K133" i="1"/>
  <c r="K105" i="1"/>
  <c r="K235" i="1"/>
  <c r="K34" i="1"/>
  <c r="K163" i="1"/>
  <c r="K125" i="1"/>
  <c r="K19" i="1"/>
  <c r="K221" i="1"/>
  <c r="K270" i="1"/>
  <c r="K271" i="1"/>
  <c r="K56" i="1"/>
  <c r="K142" i="1"/>
  <c r="K279" i="1"/>
  <c r="K21" i="1"/>
  <c r="K51" i="1"/>
  <c r="K57" i="1"/>
  <c r="K63" i="1"/>
  <c r="K104" i="1"/>
  <c r="K116" i="1"/>
  <c r="K148" i="1"/>
  <c r="K201" i="1"/>
  <c r="K211" i="1"/>
  <c r="K50" i="1"/>
  <c r="K258" i="1"/>
  <c r="K189" i="1"/>
  <c r="K217" i="1"/>
  <c r="K241" i="1"/>
  <c r="K272" i="1"/>
  <c r="K149" i="1"/>
  <c r="K62" i="1"/>
  <c r="K278" i="1"/>
  <c r="K60" i="1"/>
  <c r="K87" i="1"/>
  <c r="K110" i="1"/>
  <c r="K122" i="1"/>
  <c r="K135" i="1"/>
  <c r="K154" i="1"/>
  <c r="K182" i="1"/>
  <c r="K220" i="1"/>
  <c r="K117" i="1"/>
  <c r="K288" i="1"/>
  <c r="K286" i="1"/>
  <c r="K90" i="1"/>
  <c r="K91" i="1"/>
  <c r="K113" i="1"/>
  <c r="K114" i="1"/>
  <c r="K171" i="1"/>
  <c r="K172" i="1"/>
  <c r="K177" i="1"/>
  <c r="K35" i="1"/>
  <c r="K232" i="1"/>
  <c r="K231" i="1"/>
  <c r="K37" i="1"/>
  <c r="K45" i="1"/>
  <c r="K176" i="1"/>
  <c r="K186" i="1"/>
  <c r="K185" i="1"/>
  <c r="K195" i="1"/>
  <c r="K209" i="1"/>
  <c r="K276" i="1"/>
  <c r="K22" i="1"/>
  <c r="K53" i="1"/>
  <c r="K67" i="1"/>
  <c r="K151" i="1"/>
  <c r="K152" i="1"/>
  <c r="K173" i="1"/>
  <c r="K79" i="1"/>
  <c r="K80" i="1"/>
  <c r="K11" i="1"/>
  <c r="K41" i="1"/>
  <c r="K59" i="1"/>
  <c r="K84" i="1"/>
  <c r="K107" i="1"/>
  <c r="K108" i="1"/>
  <c r="K119" i="1"/>
  <c r="K120" i="1"/>
  <c r="K187" i="1"/>
  <c r="K85" i="1"/>
  <c r="K42" i="1"/>
  <c r="K240" i="1"/>
  <c r="K282" i="1"/>
  <c r="K175" i="1"/>
  <c r="K200" i="1"/>
  <c r="K208" i="1"/>
  <c r="K292" i="1"/>
  <c r="K140" i="1"/>
  <c r="K124" i="1"/>
  <c r="K88" i="1"/>
  <c r="K38" i="1"/>
  <c r="K13" i="1"/>
  <c r="K212" i="1"/>
  <c r="K155" i="1"/>
  <c r="K143" i="1"/>
  <c r="K123" i="1"/>
  <c r="K111" i="1"/>
  <c r="K12" i="1"/>
  <c r="K268" i="1"/>
  <c r="K94" i="1"/>
  <c r="K32" i="1"/>
  <c r="K294" i="1"/>
  <c r="K295" i="1"/>
  <c r="K234" i="1"/>
  <c r="K206" i="1"/>
  <c r="K47" i="1"/>
  <c r="K48" i="1"/>
  <c r="K24" i="1"/>
  <c r="K26" i="1"/>
  <c r="K25" i="1"/>
  <c r="K83" i="1" l="1"/>
  <c r="K160" i="1"/>
  <c r="K261" i="1"/>
  <c r="K16" i="1"/>
  <c r="K287" i="1"/>
  <c r="K254" i="1"/>
  <c r="K96" i="1"/>
  <c r="K190" i="1"/>
  <c r="K224" i="1"/>
  <c r="K203" i="1"/>
  <c r="K199" i="1" s="1"/>
  <c r="K219" i="1"/>
  <c r="K40" i="1"/>
  <c r="K65" i="1"/>
  <c r="K66" i="1"/>
  <c r="K15" i="1"/>
  <c r="K181" i="1"/>
  <c r="K252" i="1"/>
  <c r="K253" i="1"/>
  <c r="K216" i="1"/>
  <c r="K215" i="1"/>
  <c r="K30" i="1"/>
  <c r="K275" i="1"/>
  <c r="K194" i="1"/>
  <c r="K290" i="1"/>
  <c r="K158" i="1" l="1"/>
  <c r="K128" i="1"/>
  <c r="K127" i="1"/>
  <c r="K129" i="1"/>
  <c r="K223" i="1"/>
  <c r="K10" i="1"/>
  <c r="K159" i="1"/>
  <c r="K147" i="1"/>
  <c r="K179" i="1"/>
  <c r="K180" i="1"/>
  <c r="K193" i="1"/>
  <c r="K274" i="1"/>
  <c r="K260" i="1"/>
  <c r="K146" i="1"/>
  <c r="K281" i="1"/>
  <c r="K157" i="1" l="1"/>
  <c r="K198" i="1"/>
  <c r="K29" i="1"/>
  <c r="K184" i="1"/>
  <c r="K28" i="1"/>
  <c r="K197" i="1" l="1"/>
</calcChain>
</file>

<file path=xl/sharedStrings.xml><?xml version="1.0" encoding="utf-8"?>
<sst xmlns="http://schemas.openxmlformats.org/spreadsheetml/2006/main" count="2049" uniqueCount="303">
  <si>
    <t>Наименование</t>
  </si>
  <si>
    <t>КВСР</t>
  </si>
  <si>
    <t>Рз</t>
  </si>
  <si>
    <t>Пр</t>
  </si>
  <si>
    <t>ЦСР</t>
  </si>
  <si>
    <t>ВР</t>
  </si>
  <si>
    <t>002</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</si>
  <si>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</si>
  <si>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</si>
  <si>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</si>
  <si>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</si>
  <si>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</si>
  <si>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</si>
  <si>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120</t>
  </si>
  <si>
    <t>Иные закупки товаров, работ и услуг для обеспечения государственных (муниципальных) нужд</t>
  </si>
  <si>
    <t>240</t>
  </si>
  <si>
    <t>Уплата налогов, сборов и иных платежей</t>
  </si>
  <si>
    <t>850</t>
  </si>
  <si>
    <t>003</t>
  </si>
  <si>
    <t>Образование</t>
  </si>
  <si>
    <t>07</t>
  </si>
  <si>
    <t>Дошкольное образование</t>
  </si>
  <si>
    <t>Предоставление субсидий бюджетным, автономным учреждениям и иным некоммерческим организациям</t>
  </si>
  <si>
    <t>Субсидии бюджетным учреждениям</t>
  </si>
  <si>
    <t>610</t>
  </si>
  <si>
    <t>Иные бюджетные ассигнования</t>
  </si>
  <si>
    <t>Общее образование</t>
  </si>
  <si>
    <t>02</t>
  </si>
  <si>
    <t>Общеобразовательные организации</t>
  </si>
  <si>
    <t>Мероприятия по проведению оздоровительной кампании детей</t>
  </si>
  <si>
    <t>Другие вопросы в области образования</t>
  </si>
  <si>
    <t>09</t>
  </si>
  <si>
    <t>Социальная политика</t>
  </si>
  <si>
    <t>10</t>
  </si>
  <si>
    <t>04</t>
  </si>
  <si>
    <t>Социальные выплаты гражданам, кроме публичных нормативных социальных выплат</t>
  </si>
  <si>
    <t>320</t>
  </si>
  <si>
    <t>006</t>
  </si>
  <si>
    <t>Другие общегосударственные вопросы</t>
  </si>
  <si>
    <t>13</t>
  </si>
  <si>
    <t>Оценка имущества, признание прав и регулирование отношений муниципальной собственности</t>
  </si>
  <si>
    <t>Бюджетные инвестиции</t>
  </si>
  <si>
    <t>410</t>
  </si>
  <si>
    <t>Мероприятия по землеустройству и землепользованию</t>
  </si>
  <si>
    <t>009</t>
  </si>
  <si>
    <t>Обеспечение деятельности финансовых, налоговых и таможенных органов и органов финансового (финансово-бюджетного) надзора</t>
  </si>
  <si>
    <t>06</t>
  </si>
  <si>
    <t>Резервные фонды</t>
  </si>
  <si>
    <t>11</t>
  </si>
  <si>
    <t>870</t>
  </si>
  <si>
    <t>Субвенции</t>
  </si>
  <si>
    <t>530</t>
  </si>
  <si>
    <t>Осуществление отдельных государственных полномочий по первичному воинскому учету на территориях, где отсутствуют военные комиссариаты</t>
  </si>
  <si>
    <t>Национальная безопасность и правоохранительная деятельность</t>
  </si>
  <si>
    <t>Иные межбюджетные трансферты</t>
  </si>
  <si>
    <t>540</t>
  </si>
  <si>
    <t>Национальная экономика</t>
  </si>
  <si>
    <t>05</t>
  </si>
  <si>
    <t>Коммунальное хозяйство</t>
  </si>
  <si>
    <t>08</t>
  </si>
  <si>
    <t>Культура</t>
  </si>
  <si>
    <t>14</t>
  </si>
  <si>
    <t>Дотации на выравнивание бюджетной обеспеченности субъектов Российской Федерации и муниципальных образований</t>
  </si>
  <si>
    <t>Межбюджетные трансферты</t>
  </si>
  <si>
    <t>510</t>
  </si>
  <si>
    <t>Иные дотации</t>
  </si>
  <si>
    <t>Поддержка мер по обеспечению сбалансированности бюджетов поселений</t>
  </si>
  <si>
    <t>Дотации</t>
  </si>
  <si>
    <t>916</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</si>
  <si>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</si>
  <si>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</si>
  <si>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</si>
  <si>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</si>
  <si>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</si>
  <si>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Сельское хозяйство и рыболовство</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</si>
  <si>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</si>
  <si>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</si>
  <si>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</si>
  <si>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Дорожное хозяйство (дорожные фонды)</t>
  </si>
  <si>
    <t>12</t>
  </si>
  <si>
    <t>Жилищно-коммунальное хозяйство</t>
  </si>
  <si>
    <t>Жилищное хозяйство</t>
  </si>
  <si>
    <t>Охрана окружающей среды</t>
  </si>
  <si>
    <t>Другие вопросы в области охраны окружающей среды</t>
  </si>
  <si>
    <t>Библиотеки</t>
  </si>
  <si>
    <t>Музеи и постоянные выставки</t>
  </si>
  <si>
    <t>Осуществление передаваемых полномочий по предоставлению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</si>
  <si>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Пенсионное обеспечение</t>
  </si>
  <si>
    <t>Публичные нормативные социальные выплаты гражданам</t>
  </si>
  <si>
    <t>310</t>
  </si>
  <si>
    <t>Социальное обеспечение населения</t>
  </si>
  <si>
    <t>Мероприятия по поддержке детей-сирот</t>
  </si>
  <si>
    <t>Физическая культура и спорт</t>
  </si>
  <si>
    <t>Спортивно-оздоровительные комплексы и центры</t>
  </si>
  <si>
    <t>Субсидии автономным учреждениям</t>
  </si>
  <si>
    <t>620</t>
  </si>
  <si>
    <t>Массовый спорт</t>
  </si>
  <si>
    <t>Мероприятия по развитию физической культуры и спорта</t>
  </si>
  <si>
    <t>917</t>
  </si>
  <si>
    <t>Дополнительное образование детей</t>
  </si>
  <si>
    <t>Руководство и управление в сфере установленных функций органов местного самоуправления</t>
  </si>
  <si>
    <t>Противодействие злоупотреблению наркотиками и их незаконному обороту</t>
  </si>
  <si>
    <t>Мероприятия в сфере пожарной безопасности</t>
  </si>
  <si>
    <t>Организация и проведение олимпиад, выставок, конкурсов, конференций и других общественных мероприятий</t>
  </si>
  <si>
    <t>Резервный фонд местной администрации</t>
  </si>
  <si>
    <t>Многофункциональные центры предоставления государственных и муниципальных услуг</t>
  </si>
  <si>
    <t>Единые дежурно-диспетчерские службы</t>
  </si>
  <si>
    <t>Совершенствование системы профилактики правонарушений и усиление борьбы с преступностью</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</si>
  <si>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</si>
  <si>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</si>
  <si>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Обеспечение деятельности руководителя контрольно-счетного органа муниципального образования и его заместителей</t>
  </si>
  <si>
    <t>Профилактика безнадзорности и правонарушений несовершеннолетних</t>
  </si>
  <si>
    <t>Дворцы и дома культуры, клубы, выставочные залы</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</si>
  <si>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</si>
  <si>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Мероприятия по работе с семьей, детьми и молодежью</t>
  </si>
  <si>
    <t>Мероприятия по развитию культуры</t>
  </si>
  <si>
    <t>Выплата муниципальных пенсий (доплат к государственным пенсиям)</t>
  </si>
  <si>
    <t>Обеспечение деятельности главы местной администрации (исполнительно-распорядительного органа муниципального образования)</t>
  </si>
  <si>
    <t>Уплата налогов, сборов и иных обязательных платежей</t>
  </si>
  <si>
    <t>Организация и содержание мест захоронения твердых бытовых отходов</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</si>
  <si>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</si>
  <si>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</si>
  <si>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Другие вопросы в области культуры, кинематографии</t>
  </si>
  <si>
    <t>Мероприятия по обеспечению жильем молодых семей</t>
  </si>
  <si>
    <t>Процент исполнения к уточненной бюджетной росписи</t>
  </si>
  <si>
    <t xml:space="preserve">                                                        Приложение 2</t>
  </si>
  <si>
    <t xml:space="preserve">                                                         к постановлению администрации</t>
  </si>
  <si>
    <t>Погарского района</t>
  </si>
  <si>
    <t>рублей</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</si>
  <si>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</si>
  <si>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</si>
  <si>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</si>
  <si>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</si>
  <si>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</si>
  <si>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Погарский районный Совет народных депутатов</t>
  </si>
  <si>
    <t>Закупка товаров, работ и услуг для обеспечения государственных (муниципальных) нужд</t>
  </si>
  <si>
    <t>Управление образования администрации Погарского района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</si>
  <si>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</si>
  <si>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Приведение в соответствии с брендбуком "Точки роста" помещений муниципальных общеобразовательных организаций</t>
  </si>
  <si>
    <t>Организации дополнительного образования</t>
  </si>
  <si>
    <t>Обеспечение функционирования модели персонифицированного финансирования дополнительного образования детей</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</si>
  <si>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</si>
  <si>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Молодежная политика</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</si>
  <si>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</si>
  <si>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Учреждения психолого-медико-социального сопровождения</t>
  </si>
  <si>
    <t>Учреждения, обеспечивающие деятельность органов местного самоуправления и муниципальных учреждений</t>
  </si>
  <si>
    <t>Социальное обеспечение и иные выплаты населению</t>
  </si>
  <si>
    <t>Повышение безопасности дорожного движения</t>
  </si>
  <si>
    <t>Организация временного трудоустройства несовершеннолетних граждан в возрасте от 14 до 18 лет</t>
  </si>
  <si>
    <t>Охрана семьи и детства</t>
  </si>
  <si>
    <t>Компенсация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</si>
  <si>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Комитет по управлению муниципальным имуществом администрации Погарского района</t>
  </si>
  <si>
    <t>Другие вопросы в области национальной экономики</t>
  </si>
  <si>
    <t>Эксплуатация и содержание имущества, находящегося в муниципальной собственности, арендованного недвижимого имущества</t>
  </si>
  <si>
    <t>Финансовое управление администрации Погарского района</t>
  </si>
  <si>
    <t>Резервные средства</t>
  </si>
  <si>
    <t>Условно утвержденные расходы</t>
  </si>
  <si>
    <t>Межбюджетные трансферты общего характера бюджетам бюджетной системы Российской Федерации</t>
  </si>
  <si>
    <t>Администрация Погарского района Брянской области</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</si>
  <si>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</si>
  <si>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Членские взносы некоммерческим организациям</t>
  </si>
  <si>
    <t>Национальная оборона</t>
  </si>
  <si>
    <t>Мобилизационная и вневойсковая подготовка</t>
  </si>
  <si>
    <t>Осуществление отдельных государственных полномочий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</si>
  <si>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</si>
  <si>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осуществление дорожной деятельности</t>
  </si>
  <si>
    <t>Осуществление отдельных государственных полномочий в области охраны труда и уведомительной регистрации территориальных соглашений коллективных договоров</t>
  </si>
  <si>
    <t>Капитальные вложения в объекты государственной (муниципальной) собственности</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</si>
  <si>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</si>
  <si>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Другие вопросы в области жилищно-коммунального хозяйства</t>
  </si>
  <si>
    <t>Культура, кинематография</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</si>
  <si>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</si>
  <si>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</si>
  <si>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Обеспечение сохранности жилых помещений, закрепленных за детьми-сиротами и детьми, оставшимися без попечения родителей</t>
  </si>
  <si>
    <t>Оказание поддержки социально ориентированным некоммерческим организациям</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</si>
  <si>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t>
  </si>
  <si>
    <t>Другие вопросы в области социальной политики</t>
  </si>
  <si>
    <t>Физическая культура</t>
  </si>
  <si>
    <t>Контрольно-счётная палата Погарского района</t>
  </si>
  <si>
    <t>ИТОГО:</t>
  </si>
  <si>
    <t>Обеспечение сохранности автомобильных дорог местного значения и условий безопасности движения по ним</t>
  </si>
  <si>
    <t>Государственная поддержка отрасли культуры</t>
  </si>
  <si>
    <t>7000080010</t>
  </si>
  <si>
    <t>7000080040</t>
  </si>
  <si>
    <t>7000083360</t>
  </si>
  <si>
    <t>0340014722</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</si>
  <si>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</si>
  <si>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0340080300</t>
  </si>
  <si>
    <t>03400S4850</t>
  </si>
  <si>
    <t>03400S4860</t>
  </si>
  <si>
    <t>Реализация мероприятий по модернизации школьных систем образования</t>
  </si>
  <si>
    <t>032ZВL7500</t>
  </si>
  <si>
    <t>0340014721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</si>
  <si>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</si>
  <si>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0340053030</t>
  </si>
  <si>
    <t>0340080310</t>
  </si>
  <si>
    <t>03400L3040</t>
  </si>
  <si>
    <t>03400S4900</t>
  </si>
  <si>
    <t>03400S4910</t>
  </si>
  <si>
    <t>0340080320</t>
  </si>
  <si>
    <t>0340082610</t>
  </si>
  <si>
    <t>Развитие материально-технической базы муниципальных образовательных организаций в сфере физической культуры и спорта</t>
  </si>
  <si>
    <t>03400S7670</t>
  </si>
  <si>
    <t>03400S4790</t>
  </si>
  <si>
    <t>0340014723</t>
  </si>
  <si>
    <t>0340080040</t>
  </si>
  <si>
    <t>0340080340</t>
  </si>
  <si>
    <t>0340080720</t>
  </si>
  <si>
    <t>0340083360</t>
  </si>
  <si>
    <t>0341181140</t>
  </si>
  <si>
    <t>0341181150</t>
  </si>
  <si>
    <t>0341181660</t>
  </si>
  <si>
    <t>0341182340</t>
  </si>
  <si>
    <t>0341182370</t>
  </si>
  <si>
    <t>0340014780</t>
  </si>
  <si>
    <t>0740080040</t>
  </si>
  <si>
    <t>0740083360</t>
  </si>
  <si>
    <t>0740080900</t>
  </si>
  <si>
    <t>0740080910</t>
  </si>
  <si>
    <t>0740080930</t>
  </si>
  <si>
    <t>0640080040</t>
  </si>
  <si>
    <t>0640083360</t>
  </si>
  <si>
    <t>7000083030</t>
  </si>
  <si>
    <t>7000080080</t>
  </si>
  <si>
    <t>Защита населения и территории от чрезвычайных ситуаций природного и техногенного характера, пожарная безопасность</t>
  </si>
  <si>
    <t>Осуществление отдельных полномочий органов государственной власти Брянской области по расчету и предоставлению дотаций поселениям на выравнивание бюджетной обеспеченности за счет средств областного бюджета</t>
  </si>
  <si>
    <t>0640015840</t>
  </si>
  <si>
    <t>0640083020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</si>
  <si>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</si>
  <si>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0240012021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</si>
  <si>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</si>
  <si>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0240012022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</si>
  <si>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</si>
  <si>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0240012023</t>
  </si>
  <si>
    <t>0240080020</t>
  </si>
  <si>
    <t>0240080040</t>
  </si>
  <si>
    <t>0240083360</t>
  </si>
  <si>
    <t>0240051200</t>
  </si>
  <si>
    <t>0240080710</t>
  </si>
  <si>
    <t>0240081410</t>
  </si>
  <si>
    <t>0240051180</t>
  </si>
  <si>
    <t>Гражданская оборона</t>
  </si>
  <si>
    <t>0240080700</t>
  </si>
  <si>
    <t>0241181130</t>
  </si>
  <si>
    <t>0241181180</t>
  </si>
  <si>
    <t>0240012510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</si>
  <si>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</si>
  <si>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0240083350</t>
  </si>
  <si>
    <t>0240081630</t>
  </si>
  <si>
    <t>0240083740</t>
  </si>
  <si>
    <t>02400S6170</t>
  </si>
  <si>
    <t>0240017900</t>
  </si>
  <si>
    <t>0240080930</t>
  </si>
  <si>
    <t>0240081830</t>
  </si>
  <si>
    <t>Приобретение специализированной техники для предприятий жилищно-коммунального комплекса</t>
  </si>
  <si>
    <t>0240081850</t>
  </si>
  <si>
    <t>0240083710</t>
  </si>
  <si>
    <t>0240081720</t>
  </si>
  <si>
    <t>021A155190</t>
  </si>
  <si>
    <t>Техническое оснащение муниципальных музеев</t>
  </si>
  <si>
    <t>021A155900</t>
  </si>
  <si>
    <t>021A255190</t>
  </si>
  <si>
    <t>0240080450</t>
  </si>
  <si>
    <t>0240080460</t>
  </si>
  <si>
    <t>0240080480</t>
  </si>
  <si>
    <t>0240084260</t>
  </si>
  <si>
    <t>0240084270</t>
  </si>
  <si>
    <t>02400L4670</t>
  </si>
  <si>
    <t>02400L5190</t>
  </si>
  <si>
    <t>0241182360</t>
  </si>
  <si>
    <t>0441182400</t>
  </si>
  <si>
    <t>0240014210</t>
  </si>
  <si>
    <t>0240082450</t>
  </si>
  <si>
    <t>0240016710</t>
  </si>
  <si>
    <t>0240082540</t>
  </si>
  <si>
    <t>630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</si>
  <si>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</si>
  <si>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0240016723</t>
  </si>
  <si>
    <t>02400L4970</t>
  </si>
  <si>
    <t>Обеспечение предоставления жилых помещений детям - сиротам и детям, оставшимся без попечения родителей, лицам из их числа по договорам найма специализированных жилых помещений</t>
  </si>
  <si>
    <t>02400R0820</t>
  </si>
  <si>
    <t>0240016721</t>
  </si>
  <si>
    <t>0240016722</t>
  </si>
  <si>
    <t>0241181120</t>
  </si>
  <si>
    <t>0241182490</t>
  </si>
  <si>
    <t>0240080600</t>
  </si>
  <si>
    <t>Обеспечение жильем тренеров, тренеров-преподавателей учреждений физической культуры и спорта</t>
  </si>
  <si>
    <t>02400S7620</t>
  </si>
  <si>
    <t>0541182300</t>
  </si>
  <si>
    <t>7000080050</t>
  </si>
  <si>
    <t>Утверждено на 2022 год</t>
  </si>
  <si>
    <t>0200051200</t>
  </si>
  <si>
    <t>Исполнение судебных актов</t>
  </si>
  <si>
    <t>Расходы бюджета Погарского муниципального района Брянской области по ведомственной структуре за 1 полугодие 2022 года</t>
  </si>
  <si>
    <t>Уточненная бюджетная роспись за 1 полугодие 2022 года</t>
  </si>
  <si>
    <t>Кассовое исполнение за 1 полугодие 2022 года</t>
  </si>
  <si>
    <t>Подготовка проектов межевания земельных участков и проведение кадастровых работ</t>
  </si>
  <si>
    <t>072ZAL5990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</si>
  <si>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</si>
  <si>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0240018540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</si>
  <si>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</si>
  <si>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02400S4240</t>
  </si>
  <si>
    <t xml:space="preserve">                                                        от 25.07.2022г. №447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</si>
</sst>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0"/>
      <name val="Arial Cyr"/>
      <charset val="204"/>
    </font>
    <font>
      <sz val="10"/>
      <name val="Times New Roman"/>
      <family val="1"/>
      <charset val="204"/>
    </font>
    <font>
      <sz val="10"/>
      <name val="Arial Cyr"/>
      <family val="2"/>
      <charset val="204"/>
    </font>
    <font>
      <sz val="11"/>
      <color theme="1"/>
      <name val="Calibri"/>
      <family val="2"/>
      <charset val="204"/>
      <scheme val="minor"/>
    </font>
    <font>
      <sz val="12"/>
      <color rgb="FF000000"/>
      <name val="Times New Roman"/>
      <family val="1"/>
      <charset val="204"/>
    </font>
    <font>
      <sz val="12"/>
      <color indexed="8"/>
      <name val="Times New Roman"/>
      <family val="1"/>
      <charset val="204"/>
    </font>
    <font>
      <b/>
      <sz val="14"/>
      <color rgb="FF000000"/>
      <name val="Times New Roman"/>
      <family val="1"/>
      <charset val="204"/>
    </font>
    <font>
      <b/>
      <sz val="10"/>
      <color rgb="FF000000"/>
      <name val="Arial Cyr"/>
    </font>
    <font>
      <sz val="10"/>
      <color rgb="FF000000"/>
      <name val="Times New Roman"/>
    </font>
    <font>
      <b/>
      <sz val="12"/>
      <color rgb="FF000000"/>
      <name val="Times New Roman"/>
      <family val="1"/>
      <charset val="204"/>
    </font>
    <font>
      <sz val="10"/>
      <color rgb="FF000000"/>
      <name val="Arial Cyr"/>
    </font>
  </fonts>
  <fills count="4">
    <fill>
      <patternFill patternType="none"/>
    </fill>
    <fill>
      <patternFill patternType="gray125"/>
    </fill>
    <fill>
      <patternFill patternType="solid">
        <fgColor indexed="65"/>
        <bgColor indexed="64"/>
      </patternFill>
    </fill>
    <fill>
      <patternFill patternType="solid">
        <fgColor rgb="FFFFFF99"/>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1" fillId="0" borderId="0"/>
    <xf numFmtId="0" fontId="3" fillId="0" borderId="0"/>
    <xf numFmtId="0" fontId="1" fillId="0" borderId="0"/>
    <xf numFmtId="0" fontId="4" fillId="0" borderId="0"/>
    <xf numFmtId="0" fontId="8" fillId="0" borderId="4">
      <alignment vertical="top" wrapText="1"/>
    </xf>
    <xf numFmtId="0" fontId="9" fillId="0" borderId="0">
      <alignment vertical="top" wrapText="1"/>
    </xf>
    <xf numFmtId="1" fontId="11" fillId="0" borderId="4">
      <alignment horizontal="center" vertical="top" shrinkToFit="1"/>
    </xf>
    <xf numFmtId="4" fontId="8" fillId="3" borderId="4">
      <alignment horizontal="right" vertical="top" shrinkToFit="1"/>
    </xf>
    <xf numFmtId="0" fontId="8" fillId="0" borderId="6">
      <alignment horizontal="right"/>
    </xf>
    <xf numFmtId="4" fontId="8" fillId="3" borderId="6">
      <alignment horizontal="right" vertical="top" shrinkToFit="1"/>
    </xf>
  </cellStyleXfs>
  <cellXfs count="36">
    <xf numFmtId="0" fontId="0" fillId="0" borderId="0" xfId="0"/>
    <xf numFmtId="0" fontId="2" fillId="0" borderId="0" xfId="1" applyFont="1" applyFill="1" applyAlignment="1">
      <alignment vertical="center"/>
    </xf>
    <xf numFmtId="0" fontId="2" fillId="0" borderId="0" xfId="1" applyFont="1" applyFill="1" applyBorder="1" applyAlignment="1">
      <alignment vertical="center"/>
    </xf>
    <xf numFmtId="0" fontId="2" fillId="0" borderId="0" xfId="1" applyFont="1" applyFill="1"/>
    <xf numFmtId="0" fontId="6" fillId="0" borderId="0" xfId="2" applyFont="1" applyBorder="1" applyAlignment="1">
      <alignment horizontal="right"/>
    </xf>
    <xf numFmtId="0" fontId="6" fillId="2" borderId="0" xfId="2" applyFont="1" applyFill="1" applyBorder="1" applyAlignment="1">
      <alignment horizontal="right"/>
    </xf>
    <xf numFmtId="0" fontId="7" fillId="0" borderId="0" xfId="0" applyNumberFormat="1" applyFont="1" applyFill="1" applyAlignment="1">
      <alignment vertical="center" wrapText="1"/>
    </xf>
    <xf numFmtId="0" fontId="2" fillId="0" borderId="0" xfId="1" applyFont="1" applyFill="1" applyAlignment="1">
      <alignment horizontal="right" vertical="center"/>
    </xf>
    <xf numFmtId="4" fontId="10" fillId="0" borderId="4" xfId="6" applyNumberFormat="1" applyFont="1" applyBorder="1" applyAlignment="1">
      <alignment horizontal="right" vertical="center" wrapText="1"/>
    </xf>
    <xf numFmtId="4" fontId="5" fillId="0" borderId="4" xfId="6" applyNumberFormat="1" applyFont="1" applyBorder="1" applyAlignment="1">
      <alignment horizontal="right" vertical="center" wrapText="1"/>
    </xf>
    <xf numFmtId="0" fontId="10" fillId="0" borderId="4" xfId="1" applyFont="1" applyBorder="1" applyAlignment="1">
      <alignment horizontal="left" vertical="center" wrapText="1"/>
    </xf>
    <xf numFmtId="1" fontId="10" fillId="0" borderId="4" xfId="7" applyFont="1">
      <alignment horizontal="center" vertical="top" shrinkToFit="1"/>
    </xf>
    <xf numFmtId="49" fontId="10" fillId="0" borderId="4" xfId="7" applyNumberFormat="1" applyFont="1">
      <alignment horizontal="center" vertical="top" shrinkToFit="1"/>
    </xf>
    <xf numFmtId="4" fontId="10" fillId="0" borderId="4" xfId="8" applyFont="1" applyFill="1">
      <alignment horizontal="right" vertical="top" shrinkToFit="1"/>
    </xf>
    <xf numFmtId="0" fontId="5" fillId="0" borderId="4" xfId="1" applyFont="1" applyBorder="1" applyAlignment="1">
      <alignment vertical="center" wrapText="1"/>
    </xf>
    <xf numFmtId="1" fontId="5" fillId="0" borderId="4" xfId="7" applyFont="1">
      <alignment horizontal="center" vertical="top" shrinkToFit="1"/>
    </xf>
    <xf numFmtId="49" fontId="5" fillId="0" borderId="4" xfId="7" applyNumberFormat="1" applyFont="1">
      <alignment horizontal="center" vertical="top" shrinkToFit="1"/>
    </xf>
    <xf numFmtId="4" fontId="5" fillId="0" borderId="4" xfId="8" applyFont="1" applyFill="1">
      <alignment horizontal="right" vertical="top" shrinkToFit="1"/>
    </xf>
    <xf numFmtId="0" fontId="5" fillId="0" borderId="4" xfId="5" applyFont="1">
      <alignment vertical="top" wrapText="1"/>
    </xf>
    <xf numFmtId="0" fontId="5" fillId="0" borderId="4" xfId="1" applyFont="1" applyBorder="1" applyAlignment="1">
      <alignment horizontal="left" vertical="center" wrapText="1"/>
    </xf>
    <xf numFmtId="0" fontId="10" fillId="0" borderId="4" xfId="5" applyFont="1">
      <alignment vertical="top" wrapText="1"/>
    </xf>
    <xf numFmtId="1" fontId="5" fillId="0" borderId="5" xfId="7" applyFont="1" applyBorder="1">
      <alignment horizontal="center" vertical="top" shrinkToFit="1"/>
    </xf>
    <xf numFmtId="49" fontId="5" fillId="0" borderId="5" xfId="7" applyNumberFormat="1" applyFont="1" applyBorder="1">
      <alignment horizontal="center" vertical="top" shrinkToFit="1"/>
    </xf>
    <xf numFmtId="0" fontId="5" fillId="0" borderId="5" xfId="5" applyFont="1" applyBorder="1">
      <alignment vertical="top" wrapText="1"/>
    </xf>
    <xf numFmtId="4" fontId="5" fillId="0" borderId="5" xfId="8" applyFont="1" applyFill="1" applyBorder="1">
      <alignment horizontal="right" vertical="top" shrinkToFit="1"/>
    </xf>
    <xf numFmtId="0" fontId="10" fillId="0" borderId="7" xfId="9" applyFont="1" applyBorder="1" applyAlignment="1">
      <alignment horizontal="left"/>
    </xf>
    <xf numFmtId="4" fontId="10" fillId="0" borderId="7" xfId="10" applyFont="1" applyFill="1" applyBorder="1">
      <alignment horizontal="right" vertical="top" shrinkToFit="1"/>
    </xf>
    <xf numFmtId="4" fontId="2" fillId="0" borderId="0" xfId="1" applyNumberFormat="1" applyFont="1" applyFill="1" applyAlignment="1">
      <alignment vertical="center"/>
    </xf>
    <xf numFmtId="0" fontId="7" fillId="0" borderId="0" xfId="0" applyNumberFormat="1" applyFont="1" applyFill="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5" fillId="0" borderId="3" xfId="0" applyNumberFormat="1" applyFont="1" applyFill="1" applyBorder="1" applyAlignment="1">
      <alignment horizontal="right" vertical="center" wrapText="1"/>
    </xf>
    <xf numFmtId="0" fontId="2" fillId="0" borderId="1" xfId="1" applyFont="1" applyFill="1" applyBorder="1" applyAlignment="1">
      <alignment horizontal="center" vertical="center" shrinkToFit="1"/>
    </xf>
    <xf numFmtId="0" fontId="2" fillId="0" borderId="2" xfId="1" applyFont="1" applyFill="1" applyBorder="1" applyAlignment="1">
      <alignment horizontal="center" vertical="center" shrinkToFit="1"/>
    </xf>
    <xf numFmtId="49" fontId="2" fillId="0" borderId="1" xfId="1" applyNumberFormat="1" applyFont="1" applyFill="1" applyBorder="1" applyAlignment="1">
      <alignment horizontal="center" vertical="center" wrapText="1" shrinkToFit="1"/>
    </xf>
    <xf numFmtId="49" fontId="2" fillId="0" borderId="2" xfId="1" applyNumberFormat="1" applyFont="1" applyFill="1" applyBorder="1" applyAlignment="1">
      <alignment horizontal="center" vertical="center" wrapText="1" shrinkToFit="1"/>
    </xf>
  </cellXfs>
  <cellStyles count="11">
    <cellStyle name="xl25" xfId="9" xr:uid="{00000000-0005-0000-0000-000000000000}"/>
    <cellStyle name="xl27" xfId="10" xr:uid="{00000000-0005-0000-0000-000001000000}"/>
    <cellStyle name="xl32" xfId="5" xr:uid="{00000000-0005-0000-0000-000002000000}"/>
    <cellStyle name="xl34" xfId="7" xr:uid="{00000000-0005-0000-0000-000003000000}"/>
    <cellStyle name="xl36" xfId="8" xr:uid="{00000000-0005-0000-0000-000004000000}"/>
    <cellStyle name="Обычный" xfId="0" builtinId="0"/>
    <cellStyle name="Обычный 2" xfId="1" xr:uid="{00000000-0005-0000-0000-000006000000}"/>
    <cellStyle name="Обычный 2 2" xfId="2" xr:uid="{00000000-0005-0000-0000-000007000000}"/>
    <cellStyle name="Обычный 2 3" xfId="3" xr:uid="{00000000-0005-0000-0000-000008000000}"/>
    <cellStyle name="Обычный 4" xfId="4" xr:uid="{00000000-0005-0000-0000-000009000000}"/>
    <cellStyle name="Обычный 7" xfId="6"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414"/>
  <sheetViews>
    <sheetView showGridLines="0" showZeros="0" tabSelected="1" view="pageBreakPreview" topLeftCell="B372" zoomScale="90" zoomScaleNormal="100" zoomScaleSheetLayoutView="90" workbookViewId="0">
      <selection activeCell="B386" sqref="A386:XFD386"/>
    </sheetView>
  </sheetViews>
  <sheetFormatPr defaultRowHeight="12.75" x14ac:dyDescent="0.25"/>
  <cols>
    <col min="1" max="1" width="0" style="1" hidden="1" customWidth="1"/>
    <col min="2" max="2" width="46" style="1" customWidth="1"/>
    <col min="3" max="3" width="5.5703125" style="1" customWidth="1"/>
    <col min="4" max="4" width="3.85546875" style="1" customWidth="1"/>
    <col min="5" max="5" width="3.5703125" style="1" customWidth="1"/>
    <col min="6" max="6" width="15.28515625" style="1" customWidth="1"/>
    <col min="7" max="7" width="4.42578125" style="1" customWidth="1"/>
    <col min="8" max="8" width="16.42578125" style="1" customWidth="1"/>
    <col min="9" max="9" width="15.140625" style="1" customWidth="1"/>
    <col min="10" max="10" width="16.28515625" style="1" customWidth="1"/>
    <col min="11" max="11" width="16.140625" style="1" customWidth="1"/>
    <col min="12" max="240" width="9.140625" style="1"/>
    <col min="241" max="241" width="0" style="1" hidden="1" customWidth="1"/>
    <col min="242" max="242" width="45.42578125" style="1" customWidth="1"/>
    <col min="243" max="243" width="7.42578125" style="1" customWidth="1"/>
    <col min="244" max="244" width="4.85546875" style="1" customWidth="1"/>
    <col min="245" max="245" width="5.7109375" style="1" customWidth="1"/>
    <col min="246" max="246" width="15.5703125" style="1" customWidth="1"/>
    <col min="247" max="247" width="7" style="1" customWidth="1"/>
    <col min="248" max="248" width="13.7109375" style="1" customWidth="1"/>
    <col min="249" max="252" width="0" style="1" hidden="1" customWidth="1"/>
    <col min="253" max="253" width="11" style="1" bestFit="1" customWidth="1"/>
    <col min="254" max="496" width="9.140625" style="1"/>
    <col min="497" max="497" width="0" style="1" hidden="1" customWidth="1"/>
    <col min="498" max="498" width="45.42578125" style="1" customWidth="1"/>
    <col min="499" max="499" width="7.42578125" style="1" customWidth="1"/>
    <col min="500" max="500" width="4.85546875" style="1" customWidth="1"/>
    <col min="501" max="501" width="5.7109375" style="1" customWidth="1"/>
    <col min="502" max="502" width="15.5703125" style="1" customWidth="1"/>
    <col min="503" max="503" width="7" style="1" customWidth="1"/>
    <col min="504" max="504" width="13.7109375" style="1" customWidth="1"/>
    <col min="505" max="508" width="0" style="1" hidden="1" customWidth="1"/>
    <col min="509" max="509" width="11" style="1" bestFit="1" customWidth="1"/>
    <col min="510" max="752" width="9.140625" style="1"/>
    <col min="753" max="753" width="0" style="1" hidden="1" customWidth="1"/>
    <col min="754" max="754" width="45.42578125" style="1" customWidth="1"/>
    <col min="755" max="755" width="7.42578125" style="1" customWidth="1"/>
    <col min="756" max="756" width="4.85546875" style="1" customWidth="1"/>
    <col min="757" max="757" width="5.7109375" style="1" customWidth="1"/>
    <col min="758" max="758" width="15.5703125" style="1" customWidth="1"/>
    <col min="759" max="759" width="7" style="1" customWidth="1"/>
    <col min="760" max="760" width="13.7109375" style="1" customWidth="1"/>
    <col min="761" max="764" width="0" style="1" hidden="1" customWidth="1"/>
    <col min="765" max="765" width="11" style="1" bestFit="1" customWidth="1"/>
    <col min="766" max="1008" width="9.140625" style="1"/>
    <col min="1009" max="1009" width="0" style="1" hidden="1" customWidth="1"/>
    <col min="1010" max="1010" width="45.42578125" style="1" customWidth="1"/>
    <col min="1011" max="1011" width="7.42578125" style="1" customWidth="1"/>
    <col min="1012" max="1012" width="4.85546875" style="1" customWidth="1"/>
    <col min="1013" max="1013" width="5.7109375" style="1" customWidth="1"/>
    <col min="1014" max="1014" width="15.5703125" style="1" customWidth="1"/>
    <col min="1015" max="1015" width="7" style="1" customWidth="1"/>
    <col min="1016" max="1016" width="13.7109375" style="1" customWidth="1"/>
    <col min="1017" max="1020" width="0" style="1" hidden="1" customWidth="1"/>
    <col min="1021" max="1021" width="11" style="1" bestFit="1" customWidth="1"/>
    <col min="1022" max="1264" width="9.140625" style="1"/>
    <col min="1265" max="1265" width="0" style="1" hidden="1" customWidth="1"/>
    <col min="1266" max="1266" width="45.42578125" style="1" customWidth="1"/>
    <col min="1267" max="1267" width="7.42578125" style="1" customWidth="1"/>
    <col min="1268" max="1268" width="4.85546875" style="1" customWidth="1"/>
    <col min="1269" max="1269" width="5.7109375" style="1" customWidth="1"/>
    <col min="1270" max="1270" width="15.5703125" style="1" customWidth="1"/>
    <col min="1271" max="1271" width="7" style="1" customWidth="1"/>
    <col min="1272" max="1272" width="13.7109375" style="1" customWidth="1"/>
    <col min="1273" max="1276" width="0" style="1" hidden="1" customWidth="1"/>
    <col min="1277" max="1277" width="11" style="1" bestFit="1" customWidth="1"/>
    <col min="1278" max="1520" width="9.140625" style="1"/>
    <col min="1521" max="1521" width="0" style="1" hidden="1" customWidth="1"/>
    <col min="1522" max="1522" width="45.42578125" style="1" customWidth="1"/>
    <col min="1523" max="1523" width="7.42578125" style="1" customWidth="1"/>
    <col min="1524" max="1524" width="4.85546875" style="1" customWidth="1"/>
    <col min="1525" max="1525" width="5.7109375" style="1" customWidth="1"/>
    <col min="1526" max="1526" width="15.5703125" style="1" customWidth="1"/>
    <col min="1527" max="1527" width="7" style="1" customWidth="1"/>
    <col min="1528" max="1528" width="13.7109375" style="1" customWidth="1"/>
    <col min="1529" max="1532" width="0" style="1" hidden="1" customWidth="1"/>
    <col min="1533" max="1533" width="11" style="1" bestFit="1" customWidth="1"/>
    <col min="1534" max="1776" width="9.140625" style="1"/>
    <col min="1777" max="1777" width="0" style="1" hidden="1" customWidth="1"/>
    <col min="1778" max="1778" width="45.42578125" style="1" customWidth="1"/>
    <col min="1779" max="1779" width="7.42578125" style="1" customWidth="1"/>
    <col min="1780" max="1780" width="4.85546875" style="1" customWidth="1"/>
    <col min="1781" max="1781" width="5.7109375" style="1" customWidth="1"/>
    <col min="1782" max="1782" width="15.5703125" style="1" customWidth="1"/>
    <col min="1783" max="1783" width="7" style="1" customWidth="1"/>
    <col min="1784" max="1784" width="13.7109375" style="1" customWidth="1"/>
    <col min="1785" max="1788" width="0" style="1" hidden="1" customWidth="1"/>
    <col min="1789" max="1789" width="11" style="1" bestFit="1" customWidth="1"/>
    <col min="1790" max="2032" width="9.140625" style="1"/>
    <col min="2033" max="2033" width="0" style="1" hidden="1" customWidth="1"/>
    <col min="2034" max="2034" width="45.42578125" style="1" customWidth="1"/>
    <col min="2035" max="2035" width="7.42578125" style="1" customWidth="1"/>
    <col min="2036" max="2036" width="4.85546875" style="1" customWidth="1"/>
    <col min="2037" max="2037" width="5.7109375" style="1" customWidth="1"/>
    <col min="2038" max="2038" width="15.5703125" style="1" customWidth="1"/>
    <col min="2039" max="2039" width="7" style="1" customWidth="1"/>
    <col min="2040" max="2040" width="13.7109375" style="1" customWidth="1"/>
    <col min="2041" max="2044" width="0" style="1" hidden="1" customWidth="1"/>
    <col min="2045" max="2045" width="11" style="1" bestFit="1" customWidth="1"/>
    <col min="2046" max="2288" width="9.140625" style="1"/>
    <col min="2289" max="2289" width="0" style="1" hidden="1" customWidth="1"/>
    <col min="2290" max="2290" width="45.42578125" style="1" customWidth="1"/>
    <col min="2291" max="2291" width="7.42578125" style="1" customWidth="1"/>
    <col min="2292" max="2292" width="4.85546875" style="1" customWidth="1"/>
    <col min="2293" max="2293" width="5.7109375" style="1" customWidth="1"/>
    <col min="2294" max="2294" width="15.5703125" style="1" customWidth="1"/>
    <col min="2295" max="2295" width="7" style="1" customWidth="1"/>
    <col min="2296" max="2296" width="13.7109375" style="1" customWidth="1"/>
    <col min="2297" max="2300" width="0" style="1" hidden="1" customWidth="1"/>
    <col min="2301" max="2301" width="11" style="1" bestFit="1" customWidth="1"/>
    <col min="2302" max="2544" width="9.140625" style="1"/>
    <col min="2545" max="2545" width="0" style="1" hidden="1" customWidth="1"/>
    <col min="2546" max="2546" width="45.42578125" style="1" customWidth="1"/>
    <col min="2547" max="2547" width="7.42578125" style="1" customWidth="1"/>
    <col min="2548" max="2548" width="4.85546875" style="1" customWidth="1"/>
    <col min="2549" max="2549" width="5.7109375" style="1" customWidth="1"/>
    <col min="2550" max="2550" width="15.5703125" style="1" customWidth="1"/>
    <col min="2551" max="2551" width="7" style="1" customWidth="1"/>
    <col min="2552" max="2552" width="13.7109375" style="1" customWidth="1"/>
    <col min="2553" max="2556" width="0" style="1" hidden="1" customWidth="1"/>
    <col min="2557" max="2557" width="11" style="1" bestFit="1" customWidth="1"/>
    <col min="2558" max="2800" width="9.140625" style="1"/>
    <col min="2801" max="2801" width="0" style="1" hidden="1" customWidth="1"/>
    <col min="2802" max="2802" width="45.42578125" style="1" customWidth="1"/>
    <col min="2803" max="2803" width="7.42578125" style="1" customWidth="1"/>
    <col min="2804" max="2804" width="4.85546875" style="1" customWidth="1"/>
    <col min="2805" max="2805" width="5.7109375" style="1" customWidth="1"/>
    <col min="2806" max="2806" width="15.5703125" style="1" customWidth="1"/>
    <col min="2807" max="2807" width="7" style="1" customWidth="1"/>
    <col min="2808" max="2808" width="13.7109375" style="1" customWidth="1"/>
    <col min="2809" max="2812" width="0" style="1" hidden="1" customWidth="1"/>
    <col min="2813" max="2813" width="11" style="1" bestFit="1" customWidth="1"/>
    <col min="2814" max="3056" width="9.140625" style="1"/>
    <col min="3057" max="3057" width="0" style="1" hidden="1" customWidth="1"/>
    <col min="3058" max="3058" width="45.42578125" style="1" customWidth="1"/>
    <col min="3059" max="3059" width="7.42578125" style="1" customWidth="1"/>
    <col min="3060" max="3060" width="4.85546875" style="1" customWidth="1"/>
    <col min="3061" max="3061" width="5.7109375" style="1" customWidth="1"/>
    <col min="3062" max="3062" width="15.5703125" style="1" customWidth="1"/>
    <col min="3063" max="3063" width="7" style="1" customWidth="1"/>
    <col min="3064" max="3064" width="13.7109375" style="1" customWidth="1"/>
    <col min="3065" max="3068" width="0" style="1" hidden="1" customWidth="1"/>
    <col min="3069" max="3069" width="11" style="1" bestFit="1" customWidth="1"/>
    <col min="3070" max="3312" width="9.140625" style="1"/>
    <col min="3313" max="3313" width="0" style="1" hidden="1" customWidth="1"/>
    <col min="3314" max="3314" width="45.42578125" style="1" customWidth="1"/>
    <col min="3315" max="3315" width="7.42578125" style="1" customWidth="1"/>
    <col min="3316" max="3316" width="4.85546875" style="1" customWidth="1"/>
    <col min="3317" max="3317" width="5.7109375" style="1" customWidth="1"/>
    <col min="3318" max="3318" width="15.5703125" style="1" customWidth="1"/>
    <col min="3319" max="3319" width="7" style="1" customWidth="1"/>
    <col min="3320" max="3320" width="13.7109375" style="1" customWidth="1"/>
    <col min="3321" max="3324" width="0" style="1" hidden="1" customWidth="1"/>
    <col min="3325" max="3325" width="11" style="1" bestFit="1" customWidth="1"/>
    <col min="3326" max="3568" width="9.140625" style="1"/>
    <col min="3569" max="3569" width="0" style="1" hidden="1" customWidth="1"/>
    <col min="3570" max="3570" width="45.42578125" style="1" customWidth="1"/>
    <col min="3571" max="3571" width="7.42578125" style="1" customWidth="1"/>
    <col min="3572" max="3572" width="4.85546875" style="1" customWidth="1"/>
    <col min="3573" max="3573" width="5.7109375" style="1" customWidth="1"/>
    <col min="3574" max="3574" width="15.5703125" style="1" customWidth="1"/>
    <col min="3575" max="3575" width="7" style="1" customWidth="1"/>
    <col min="3576" max="3576" width="13.7109375" style="1" customWidth="1"/>
    <col min="3577" max="3580" width="0" style="1" hidden="1" customWidth="1"/>
    <col min="3581" max="3581" width="11" style="1" bestFit="1" customWidth="1"/>
    <col min="3582" max="3824" width="9.140625" style="1"/>
    <col min="3825" max="3825" width="0" style="1" hidden="1" customWidth="1"/>
    <col min="3826" max="3826" width="45.42578125" style="1" customWidth="1"/>
    <col min="3827" max="3827" width="7.42578125" style="1" customWidth="1"/>
    <col min="3828" max="3828" width="4.85546875" style="1" customWidth="1"/>
    <col min="3829" max="3829" width="5.7109375" style="1" customWidth="1"/>
    <col min="3830" max="3830" width="15.5703125" style="1" customWidth="1"/>
    <col min="3831" max="3831" width="7" style="1" customWidth="1"/>
    <col min="3832" max="3832" width="13.7109375" style="1" customWidth="1"/>
    <col min="3833" max="3836" width="0" style="1" hidden="1" customWidth="1"/>
    <col min="3837" max="3837" width="11" style="1" bestFit="1" customWidth="1"/>
    <col min="3838" max="4080" width="9.140625" style="1"/>
    <col min="4081" max="4081" width="0" style="1" hidden="1" customWidth="1"/>
    <col min="4082" max="4082" width="45.42578125" style="1" customWidth="1"/>
    <col min="4083" max="4083" width="7.42578125" style="1" customWidth="1"/>
    <col min="4084" max="4084" width="4.85546875" style="1" customWidth="1"/>
    <col min="4085" max="4085" width="5.7109375" style="1" customWidth="1"/>
    <col min="4086" max="4086" width="15.5703125" style="1" customWidth="1"/>
    <col min="4087" max="4087" width="7" style="1" customWidth="1"/>
    <col min="4088" max="4088" width="13.7109375" style="1" customWidth="1"/>
    <col min="4089" max="4092" width="0" style="1" hidden="1" customWidth="1"/>
    <col min="4093" max="4093" width="11" style="1" bestFit="1" customWidth="1"/>
    <col min="4094" max="4336" width="9.140625" style="1"/>
    <col min="4337" max="4337" width="0" style="1" hidden="1" customWidth="1"/>
    <col min="4338" max="4338" width="45.42578125" style="1" customWidth="1"/>
    <col min="4339" max="4339" width="7.42578125" style="1" customWidth="1"/>
    <col min="4340" max="4340" width="4.85546875" style="1" customWidth="1"/>
    <col min="4341" max="4341" width="5.7109375" style="1" customWidth="1"/>
    <col min="4342" max="4342" width="15.5703125" style="1" customWidth="1"/>
    <col min="4343" max="4343" width="7" style="1" customWidth="1"/>
    <col min="4344" max="4344" width="13.7109375" style="1" customWidth="1"/>
    <col min="4345" max="4348" width="0" style="1" hidden="1" customWidth="1"/>
    <col min="4349" max="4349" width="11" style="1" bestFit="1" customWidth="1"/>
    <col min="4350" max="4592" width="9.140625" style="1"/>
    <col min="4593" max="4593" width="0" style="1" hidden="1" customWidth="1"/>
    <col min="4594" max="4594" width="45.42578125" style="1" customWidth="1"/>
    <col min="4595" max="4595" width="7.42578125" style="1" customWidth="1"/>
    <col min="4596" max="4596" width="4.85546875" style="1" customWidth="1"/>
    <col min="4597" max="4597" width="5.7109375" style="1" customWidth="1"/>
    <col min="4598" max="4598" width="15.5703125" style="1" customWidth="1"/>
    <col min="4599" max="4599" width="7" style="1" customWidth="1"/>
    <col min="4600" max="4600" width="13.7109375" style="1" customWidth="1"/>
    <col min="4601" max="4604" width="0" style="1" hidden="1" customWidth="1"/>
    <col min="4605" max="4605" width="11" style="1" bestFit="1" customWidth="1"/>
    <col min="4606" max="4848" width="9.140625" style="1"/>
    <col min="4849" max="4849" width="0" style="1" hidden="1" customWidth="1"/>
    <col min="4850" max="4850" width="45.42578125" style="1" customWidth="1"/>
    <col min="4851" max="4851" width="7.42578125" style="1" customWidth="1"/>
    <col min="4852" max="4852" width="4.85546875" style="1" customWidth="1"/>
    <col min="4853" max="4853" width="5.7109375" style="1" customWidth="1"/>
    <col min="4854" max="4854" width="15.5703125" style="1" customWidth="1"/>
    <col min="4855" max="4855" width="7" style="1" customWidth="1"/>
    <col min="4856" max="4856" width="13.7109375" style="1" customWidth="1"/>
    <col min="4857" max="4860" width="0" style="1" hidden="1" customWidth="1"/>
    <col min="4861" max="4861" width="11" style="1" bestFit="1" customWidth="1"/>
    <col min="4862" max="5104" width="9.140625" style="1"/>
    <col min="5105" max="5105" width="0" style="1" hidden="1" customWidth="1"/>
    <col min="5106" max="5106" width="45.42578125" style="1" customWidth="1"/>
    <col min="5107" max="5107" width="7.42578125" style="1" customWidth="1"/>
    <col min="5108" max="5108" width="4.85546875" style="1" customWidth="1"/>
    <col min="5109" max="5109" width="5.7109375" style="1" customWidth="1"/>
    <col min="5110" max="5110" width="15.5703125" style="1" customWidth="1"/>
    <col min="5111" max="5111" width="7" style="1" customWidth="1"/>
    <col min="5112" max="5112" width="13.7109375" style="1" customWidth="1"/>
    <col min="5113" max="5116" width="0" style="1" hidden="1" customWidth="1"/>
    <col min="5117" max="5117" width="11" style="1" bestFit="1" customWidth="1"/>
    <col min="5118" max="5360" width="9.140625" style="1"/>
    <col min="5361" max="5361" width="0" style="1" hidden="1" customWidth="1"/>
    <col min="5362" max="5362" width="45.42578125" style="1" customWidth="1"/>
    <col min="5363" max="5363" width="7.42578125" style="1" customWidth="1"/>
    <col min="5364" max="5364" width="4.85546875" style="1" customWidth="1"/>
    <col min="5365" max="5365" width="5.7109375" style="1" customWidth="1"/>
    <col min="5366" max="5366" width="15.5703125" style="1" customWidth="1"/>
    <col min="5367" max="5367" width="7" style="1" customWidth="1"/>
    <col min="5368" max="5368" width="13.7109375" style="1" customWidth="1"/>
    <col min="5369" max="5372" width="0" style="1" hidden="1" customWidth="1"/>
    <col min="5373" max="5373" width="11" style="1" bestFit="1" customWidth="1"/>
    <col min="5374" max="5616" width="9.140625" style="1"/>
    <col min="5617" max="5617" width="0" style="1" hidden="1" customWidth="1"/>
    <col min="5618" max="5618" width="45.42578125" style="1" customWidth="1"/>
    <col min="5619" max="5619" width="7.42578125" style="1" customWidth="1"/>
    <col min="5620" max="5620" width="4.85546875" style="1" customWidth="1"/>
    <col min="5621" max="5621" width="5.7109375" style="1" customWidth="1"/>
    <col min="5622" max="5622" width="15.5703125" style="1" customWidth="1"/>
    <col min="5623" max="5623" width="7" style="1" customWidth="1"/>
    <col min="5624" max="5624" width="13.7109375" style="1" customWidth="1"/>
    <col min="5625" max="5628" width="0" style="1" hidden="1" customWidth="1"/>
    <col min="5629" max="5629" width="11" style="1" bestFit="1" customWidth="1"/>
    <col min="5630" max="5872" width="9.140625" style="1"/>
    <col min="5873" max="5873" width="0" style="1" hidden="1" customWidth="1"/>
    <col min="5874" max="5874" width="45.42578125" style="1" customWidth="1"/>
    <col min="5875" max="5875" width="7.42578125" style="1" customWidth="1"/>
    <col min="5876" max="5876" width="4.85546875" style="1" customWidth="1"/>
    <col min="5877" max="5877" width="5.7109375" style="1" customWidth="1"/>
    <col min="5878" max="5878" width="15.5703125" style="1" customWidth="1"/>
    <col min="5879" max="5879" width="7" style="1" customWidth="1"/>
    <col min="5880" max="5880" width="13.7109375" style="1" customWidth="1"/>
    <col min="5881" max="5884" width="0" style="1" hidden="1" customWidth="1"/>
    <col min="5885" max="5885" width="11" style="1" bestFit="1" customWidth="1"/>
    <col min="5886" max="6128" width="9.140625" style="1"/>
    <col min="6129" max="6129" width="0" style="1" hidden="1" customWidth="1"/>
    <col min="6130" max="6130" width="45.42578125" style="1" customWidth="1"/>
    <col min="6131" max="6131" width="7.42578125" style="1" customWidth="1"/>
    <col min="6132" max="6132" width="4.85546875" style="1" customWidth="1"/>
    <col min="6133" max="6133" width="5.7109375" style="1" customWidth="1"/>
    <col min="6134" max="6134" width="15.5703125" style="1" customWidth="1"/>
    <col min="6135" max="6135" width="7" style="1" customWidth="1"/>
    <col min="6136" max="6136" width="13.7109375" style="1" customWidth="1"/>
    <col min="6137" max="6140" width="0" style="1" hidden="1" customWidth="1"/>
    <col min="6141" max="6141" width="11" style="1" bestFit="1" customWidth="1"/>
    <col min="6142" max="6384" width="9.140625" style="1"/>
    <col min="6385" max="6385" width="0" style="1" hidden="1" customWidth="1"/>
    <col min="6386" max="6386" width="45.42578125" style="1" customWidth="1"/>
    <col min="6387" max="6387" width="7.42578125" style="1" customWidth="1"/>
    <col min="6388" max="6388" width="4.85546875" style="1" customWidth="1"/>
    <col min="6389" max="6389" width="5.7109375" style="1" customWidth="1"/>
    <col min="6390" max="6390" width="15.5703125" style="1" customWidth="1"/>
    <col min="6391" max="6391" width="7" style="1" customWidth="1"/>
    <col min="6392" max="6392" width="13.7109375" style="1" customWidth="1"/>
    <col min="6393" max="6396" width="0" style="1" hidden="1" customWidth="1"/>
    <col min="6397" max="6397" width="11" style="1" bestFit="1" customWidth="1"/>
    <col min="6398" max="6640" width="9.140625" style="1"/>
    <col min="6641" max="6641" width="0" style="1" hidden="1" customWidth="1"/>
    <col min="6642" max="6642" width="45.42578125" style="1" customWidth="1"/>
    <col min="6643" max="6643" width="7.42578125" style="1" customWidth="1"/>
    <col min="6644" max="6644" width="4.85546875" style="1" customWidth="1"/>
    <col min="6645" max="6645" width="5.7109375" style="1" customWidth="1"/>
    <col min="6646" max="6646" width="15.5703125" style="1" customWidth="1"/>
    <col min="6647" max="6647" width="7" style="1" customWidth="1"/>
    <col min="6648" max="6648" width="13.7109375" style="1" customWidth="1"/>
    <col min="6649" max="6652" width="0" style="1" hidden="1" customWidth="1"/>
    <col min="6653" max="6653" width="11" style="1" bestFit="1" customWidth="1"/>
    <col min="6654" max="6896" width="9.140625" style="1"/>
    <col min="6897" max="6897" width="0" style="1" hidden="1" customWidth="1"/>
    <col min="6898" max="6898" width="45.42578125" style="1" customWidth="1"/>
    <col min="6899" max="6899" width="7.42578125" style="1" customWidth="1"/>
    <col min="6900" max="6900" width="4.85546875" style="1" customWidth="1"/>
    <col min="6901" max="6901" width="5.7109375" style="1" customWidth="1"/>
    <col min="6902" max="6902" width="15.5703125" style="1" customWidth="1"/>
    <col min="6903" max="6903" width="7" style="1" customWidth="1"/>
    <col min="6904" max="6904" width="13.7109375" style="1" customWidth="1"/>
    <col min="6905" max="6908" width="0" style="1" hidden="1" customWidth="1"/>
    <col min="6909" max="6909" width="11" style="1" bestFit="1" customWidth="1"/>
    <col min="6910" max="7152" width="9.140625" style="1"/>
    <col min="7153" max="7153" width="0" style="1" hidden="1" customWidth="1"/>
    <col min="7154" max="7154" width="45.42578125" style="1" customWidth="1"/>
    <col min="7155" max="7155" width="7.42578125" style="1" customWidth="1"/>
    <col min="7156" max="7156" width="4.85546875" style="1" customWidth="1"/>
    <col min="7157" max="7157" width="5.7109375" style="1" customWidth="1"/>
    <col min="7158" max="7158" width="15.5703125" style="1" customWidth="1"/>
    <col min="7159" max="7159" width="7" style="1" customWidth="1"/>
    <col min="7160" max="7160" width="13.7109375" style="1" customWidth="1"/>
    <col min="7161" max="7164" width="0" style="1" hidden="1" customWidth="1"/>
    <col min="7165" max="7165" width="11" style="1" bestFit="1" customWidth="1"/>
    <col min="7166" max="7408" width="9.140625" style="1"/>
    <col min="7409" max="7409" width="0" style="1" hidden="1" customWidth="1"/>
    <col min="7410" max="7410" width="45.42578125" style="1" customWidth="1"/>
    <col min="7411" max="7411" width="7.42578125" style="1" customWidth="1"/>
    <col min="7412" max="7412" width="4.85546875" style="1" customWidth="1"/>
    <col min="7413" max="7413" width="5.7109375" style="1" customWidth="1"/>
    <col min="7414" max="7414" width="15.5703125" style="1" customWidth="1"/>
    <col min="7415" max="7415" width="7" style="1" customWidth="1"/>
    <col min="7416" max="7416" width="13.7109375" style="1" customWidth="1"/>
    <col min="7417" max="7420" width="0" style="1" hidden="1" customWidth="1"/>
    <col min="7421" max="7421" width="11" style="1" bestFit="1" customWidth="1"/>
    <col min="7422" max="7664" width="9.140625" style="1"/>
    <col min="7665" max="7665" width="0" style="1" hidden="1" customWidth="1"/>
    <col min="7666" max="7666" width="45.42578125" style="1" customWidth="1"/>
    <col min="7667" max="7667" width="7.42578125" style="1" customWidth="1"/>
    <col min="7668" max="7668" width="4.85546875" style="1" customWidth="1"/>
    <col min="7669" max="7669" width="5.7109375" style="1" customWidth="1"/>
    <col min="7670" max="7670" width="15.5703125" style="1" customWidth="1"/>
    <col min="7671" max="7671" width="7" style="1" customWidth="1"/>
    <col min="7672" max="7672" width="13.7109375" style="1" customWidth="1"/>
    <col min="7673" max="7676" width="0" style="1" hidden="1" customWidth="1"/>
    <col min="7677" max="7677" width="11" style="1" bestFit="1" customWidth="1"/>
    <col min="7678" max="7920" width="9.140625" style="1"/>
    <col min="7921" max="7921" width="0" style="1" hidden="1" customWidth="1"/>
    <col min="7922" max="7922" width="45.42578125" style="1" customWidth="1"/>
    <col min="7923" max="7923" width="7.42578125" style="1" customWidth="1"/>
    <col min="7924" max="7924" width="4.85546875" style="1" customWidth="1"/>
    <col min="7925" max="7925" width="5.7109375" style="1" customWidth="1"/>
    <col min="7926" max="7926" width="15.5703125" style="1" customWidth="1"/>
    <col min="7927" max="7927" width="7" style="1" customWidth="1"/>
    <col min="7928" max="7928" width="13.7109375" style="1" customWidth="1"/>
    <col min="7929" max="7932" width="0" style="1" hidden="1" customWidth="1"/>
    <col min="7933" max="7933" width="11" style="1" bestFit="1" customWidth="1"/>
    <col min="7934" max="8176" width="9.140625" style="1"/>
    <col min="8177" max="8177" width="0" style="1" hidden="1" customWidth="1"/>
    <col min="8178" max="8178" width="45.42578125" style="1" customWidth="1"/>
    <col min="8179" max="8179" width="7.42578125" style="1" customWidth="1"/>
    <col min="8180" max="8180" width="4.85546875" style="1" customWidth="1"/>
    <col min="8181" max="8181" width="5.7109375" style="1" customWidth="1"/>
    <col min="8182" max="8182" width="15.5703125" style="1" customWidth="1"/>
    <col min="8183" max="8183" width="7" style="1" customWidth="1"/>
    <col min="8184" max="8184" width="13.7109375" style="1" customWidth="1"/>
    <col min="8185" max="8188" width="0" style="1" hidden="1" customWidth="1"/>
    <col min="8189" max="8189" width="11" style="1" bestFit="1" customWidth="1"/>
    <col min="8190" max="8432" width="9.140625" style="1"/>
    <col min="8433" max="8433" width="0" style="1" hidden="1" customWidth="1"/>
    <col min="8434" max="8434" width="45.42578125" style="1" customWidth="1"/>
    <col min="8435" max="8435" width="7.42578125" style="1" customWidth="1"/>
    <col min="8436" max="8436" width="4.85546875" style="1" customWidth="1"/>
    <col min="8437" max="8437" width="5.7109375" style="1" customWidth="1"/>
    <col min="8438" max="8438" width="15.5703125" style="1" customWidth="1"/>
    <col min="8439" max="8439" width="7" style="1" customWidth="1"/>
    <col min="8440" max="8440" width="13.7109375" style="1" customWidth="1"/>
    <col min="8441" max="8444" width="0" style="1" hidden="1" customWidth="1"/>
    <col min="8445" max="8445" width="11" style="1" bestFit="1" customWidth="1"/>
    <col min="8446" max="8688" width="9.140625" style="1"/>
    <col min="8689" max="8689" width="0" style="1" hidden="1" customWidth="1"/>
    <col min="8690" max="8690" width="45.42578125" style="1" customWidth="1"/>
    <col min="8691" max="8691" width="7.42578125" style="1" customWidth="1"/>
    <col min="8692" max="8692" width="4.85546875" style="1" customWidth="1"/>
    <col min="8693" max="8693" width="5.7109375" style="1" customWidth="1"/>
    <col min="8694" max="8694" width="15.5703125" style="1" customWidth="1"/>
    <col min="8695" max="8695" width="7" style="1" customWidth="1"/>
    <col min="8696" max="8696" width="13.7109375" style="1" customWidth="1"/>
    <col min="8697" max="8700" width="0" style="1" hidden="1" customWidth="1"/>
    <col min="8701" max="8701" width="11" style="1" bestFit="1" customWidth="1"/>
    <col min="8702" max="8944" width="9.140625" style="1"/>
    <col min="8945" max="8945" width="0" style="1" hidden="1" customWidth="1"/>
    <col min="8946" max="8946" width="45.42578125" style="1" customWidth="1"/>
    <col min="8947" max="8947" width="7.42578125" style="1" customWidth="1"/>
    <col min="8948" max="8948" width="4.85546875" style="1" customWidth="1"/>
    <col min="8949" max="8949" width="5.7109375" style="1" customWidth="1"/>
    <col min="8950" max="8950" width="15.5703125" style="1" customWidth="1"/>
    <col min="8951" max="8951" width="7" style="1" customWidth="1"/>
    <col min="8952" max="8952" width="13.7109375" style="1" customWidth="1"/>
    <col min="8953" max="8956" width="0" style="1" hidden="1" customWidth="1"/>
    <col min="8957" max="8957" width="11" style="1" bestFit="1" customWidth="1"/>
    <col min="8958" max="9200" width="9.140625" style="1"/>
    <col min="9201" max="9201" width="0" style="1" hidden="1" customWidth="1"/>
    <col min="9202" max="9202" width="45.42578125" style="1" customWidth="1"/>
    <col min="9203" max="9203" width="7.42578125" style="1" customWidth="1"/>
    <col min="9204" max="9204" width="4.85546875" style="1" customWidth="1"/>
    <col min="9205" max="9205" width="5.7109375" style="1" customWidth="1"/>
    <col min="9206" max="9206" width="15.5703125" style="1" customWidth="1"/>
    <col min="9207" max="9207" width="7" style="1" customWidth="1"/>
    <col min="9208" max="9208" width="13.7109375" style="1" customWidth="1"/>
    <col min="9209" max="9212" width="0" style="1" hidden="1" customWidth="1"/>
    <col min="9213" max="9213" width="11" style="1" bestFit="1" customWidth="1"/>
    <col min="9214" max="9456" width="9.140625" style="1"/>
    <col min="9457" max="9457" width="0" style="1" hidden="1" customWidth="1"/>
    <col min="9458" max="9458" width="45.42578125" style="1" customWidth="1"/>
    <col min="9459" max="9459" width="7.42578125" style="1" customWidth="1"/>
    <col min="9460" max="9460" width="4.85546875" style="1" customWidth="1"/>
    <col min="9461" max="9461" width="5.7109375" style="1" customWidth="1"/>
    <col min="9462" max="9462" width="15.5703125" style="1" customWidth="1"/>
    <col min="9463" max="9463" width="7" style="1" customWidth="1"/>
    <col min="9464" max="9464" width="13.7109375" style="1" customWidth="1"/>
    <col min="9465" max="9468" width="0" style="1" hidden="1" customWidth="1"/>
    <col min="9469" max="9469" width="11" style="1" bestFit="1" customWidth="1"/>
    <col min="9470" max="9712" width="9.140625" style="1"/>
    <col min="9713" max="9713" width="0" style="1" hidden="1" customWidth="1"/>
    <col min="9714" max="9714" width="45.42578125" style="1" customWidth="1"/>
    <col min="9715" max="9715" width="7.42578125" style="1" customWidth="1"/>
    <col min="9716" max="9716" width="4.85546875" style="1" customWidth="1"/>
    <col min="9717" max="9717" width="5.7109375" style="1" customWidth="1"/>
    <col min="9718" max="9718" width="15.5703125" style="1" customWidth="1"/>
    <col min="9719" max="9719" width="7" style="1" customWidth="1"/>
    <col min="9720" max="9720" width="13.7109375" style="1" customWidth="1"/>
    <col min="9721" max="9724" width="0" style="1" hidden="1" customWidth="1"/>
    <col min="9725" max="9725" width="11" style="1" bestFit="1" customWidth="1"/>
    <col min="9726" max="9968" width="9.140625" style="1"/>
    <col min="9969" max="9969" width="0" style="1" hidden="1" customWidth="1"/>
    <col min="9970" max="9970" width="45.42578125" style="1" customWidth="1"/>
    <col min="9971" max="9971" width="7.42578125" style="1" customWidth="1"/>
    <col min="9972" max="9972" width="4.85546875" style="1" customWidth="1"/>
    <col min="9973" max="9973" width="5.7109375" style="1" customWidth="1"/>
    <col min="9974" max="9974" width="15.5703125" style="1" customWidth="1"/>
    <col min="9975" max="9975" width="7" style="1" customWidth="1"/>
    <col min="9976" max="9976" width="13.7109375" style="1" customWidth="1"/>
    <col min="9977" max="9980" width="0" style="1" hidden="1" customWidth="1"/>
    <col min="9981" max="9981" width="11" style="1" bestFit="1" customWidth="1"/>
    <col min="9982" max="10224" width="9.140625" style="1"/>
    <col min="10225" max="10225" width="0" style="1" hidden="1" customWidth="1"/>
    <col min="10226" max="10226" width="45.42578125" style="1" customWidth="1"/>
    <col min="10227" max="10227" width="7.42578125" style="1" customWidth="1"/>
    <col min="10228" max="10228" width="4.85546875" style="1" customWidth="1"/>
    <col min="10229" max="10229" width="5.7109375" style="1" customWidth="1"/>
    <col min="10230" max="10230" width="15.5703125" style="1" customWidth="1"/>
    <col min="10231" max="10231" width="7" style="1" customWidth="1"/>
    <col min="10232" max="10232" width="13.7109375" style="1" customWidth="1"/>
    <col min="10233" max="10236" width="0" style="1" hidden="1" customWidth="1"/>
    <col min="10237" max="10237" width="11" style="1" bestFit="1" customWidth="1"/>
    <col min="10238" max="10480" width="9.140625" style="1"/>
    <col min="10481" max="10481" width="0" style="1" hidden="1" customWidth="1"/>
    <col min="10482" max="10482" width="45.42578125" style="1" customWidth="1"/>
    <col min="10483" max="10483" width="7.42578125" style="1" customWidth="1"/>
    <col min="10484" max="10484" width="4.85546875" style="1" customWidth="1"/>
    <col min="10485" max="10485" width="5.7109375" style="1" customWidth="1"/>
    <col min="10486" max="10486" width="15.5703125" style="1" customWidth="1"/>
    <col min="10487" max="10487" width="7" style="1" customWidth="1"/>
    <col min="10488" max="10488" width="13.7109375" style="1" customWidth="1"/>
    <col min="10489" max="10492" width="0" style="1" hidden="1" customWidth="1"/>
    <col min="10493" max="10493" width="11" style="1" bestFit="1" customWidth="1"/>
    <col min="10494" max="10736" width="9.140625" style="1"/>
    <col min="10737" max="10737" width="0" style="1" hidden="1" customWidth="1"/>
    <col min="10738" max="10738" width="45.42578125" style="1" customWidth="1"/>
    <col min="10739" max="10739" width="7.42578125" style="1" customWidth="1"/>
    <col min="10740" max="10740" width="4.85546875" style="1" customWidth="1"/>
    <col min="10741" max="10741" width="5.7109375" style="1" customWidth="1"/>
    <col min="10742" max="10742" width="15.5703125" style="1" customWidth="1"/>
    <col min="10743" max="10743" width="7" style="1" customWidth="1"/>
    <col min="10744" max="10744" width="13.7109375" style="1" customWidth="1"/>
    <col min="10745" max="10748" width="0" style="1" hidden="1" customWidth="1"/>
    <col min="10749" max="10749" width="11" style="1" bestFit="1" customWidth="1"/>
    <col min="10750" max="10992" width="9.140625" style="1"/>
    <col min="10993" max="10993" width="0" style="1" hidden="1" customWidth="1"/>
    <col min="10994" max="10994" width="45.42578125" style="1" customWidth="1"/>
    <col min="10995" max="10995" width="7.42578125" style="1" customWidth="1"/>
    <col min="10996" max="10996" width="4.85546875" style="1" customWidth="1"/>
    <col min="10997" max="10997" width="5.7109375" style="1" customWidth="1"/>
    <col min="10998" max="10998" width="15.5703125" style="1" customWidth="1"/>
    <col min="10999" max="10999" width="7" style="1" customWidth="1"/>
    <col min="11000" max="11000" width="13.7109375" style="1" customWidth="1"/>
    <col min="11001" max="11004" width="0" style="1" hidden="1" customWidth="1"/>
    <col min="11005" max="11005" width="11" style="1" bestFit="1" customWidth="1"/>
    <col min="11006" max="11248" width="9.140625" style="1"/>
    <col min="11249" max="11249" width="0" style="1" hidden="1" customWidth="1"/>
    <col min="11250" max="11250" width="45.42578125" style="1" customWidth="1"/>
    <col min="11251" max="11251" width="7.42578125" style="1" customWidth="1"/>
    <col min="11252" max="11252" width="4.85546875" style="1" customWidth="1"/>
    <col min="11253" max="11253" width="5.7109375" style="1" customWidth="1"/>
    <col min="11254" max="11254" width="15.5703125" style="1" customWidth="1"/>
    <col min="11255" max="11255" width="7" style="1" customWidth="1"/>
    <col min="11256" max="11256" width="13.7109375" style="1" customWidth="1"/>
    <col min="11257" max="11260" width="0" style="1" hidden="1" customWidth="1"/>
    <col min="11261" max="11261" width="11" style="1" bestFit="1" customWidth="1"/>
    <col min="11262" max="11504" width="9.140625" style="1"/>
    <col min="11505" max="11505" width="0" style="1" hidden="1" customWidth="1"/>
    <col min="11506" max="11506" width="45.42578125" style="1" customWidth="1"/>
    <col min="11507" max="11507" width="7.42578125" style="1" customWidth="1"/>
    <col min="11508" max="11508" width="4.85546875" style="1" customWidth="1"/>
    <col min="11509" max="11509" width="5.7109375" style="1" customWidth="1"/>
    <col min="11510" max="11510" width="15.5703125" style="1" customWidth="1"/>
    <col min="11511" max="11511" width="7" style="1" customWidth="1"/>
    <col min="11512" max="11512" width="13.7109375" style="1" customWidth="1"/>
    <col min="11513" max="11516" width="0" style="1" hidden="1" customWidth="1"/>
    <col min="11517" max="11517" width="11" style="1" bestFit="1" customWidth="1"/>
    <col min="11518" max="11760" width="9.140625" style="1"/>
    <col min="11761" max="11761" width="0" style="1" hidden="1" customWidth="1"/>
    <col min="11762" max="11762" width="45.42578125" style="1" customWidth="1"/>
    <col min="11763" max="11763" width="7.42578125" style="1" customWidth="1"/>
    <col min="11764" max="11764" width="4.85546875" style="1" customWidth="1"/>
    <col min="11765" max="11765" width="5.7109375" style="1" customWidth="1"/>
    <col min="11766" max="11766" width="15.5703125" style="1" customWidth="1"/>
    <col min="11767" max="11767" width="7" style="1" customWidth="1"/>
    <col min="11768" max="11768" width="13.7109375" style="1" customWidth="1"/>
    <col min="11769" max="11772" width="0" style="1" hidden="1" customWidth="1"/>
    <col min="11773" max="11773" width="11" style="1" bestFit="1" customWidth="1"/>
    <col min="11774" max="12016" width="9.140625" style="1"/>
    <col min="12017" max="12017" width="0" style="1" hidden="1" customWidth="1"/>
    <col min="12018" max="12018" width="45.42578125" style="1" customWidth="1"/>
    <col min="12019" max="12019" width="7.42578125" style="1" customWidth="1"/>
    <col min="12020" max="12020" width="4.85546875" style="1" customWidth="1"/>
    <col min="12021" max="12021" width="5.7109375" style="1" customWidth="1"/>
    <col min="12022" max="12022" width="15.5703125" style="1" customWidth="1"/>
    <col min="12023" max="12023" width="7" style="1" customWidth="1"/>
    <col min="12024" max="12024" width="13.7109375" style="1" customWidth="1"/>
    <col min="12025" max="12028" width="0" style="1" hidden="1" customWidth="1"/>
    <col min="12029" max="12029" width="11" style="1" bestFit="1" customWidth="1"/>
    <col min="12030" max="12272" width="9.140625" style="1"/>
    <col min="12273" max="12273" width="0" style="1" hidden="1" customWidth="1"/>
    <col min="12274" max="12274" width="45.42578125" style="1" customWidth="1"/>
    <col min="12275" max="12275" width="7.42578125" style="1" customWidth="1"/>
    <col min="12276" max="12276" width="4.85546875" style="1" customWidth="1"/>
    <col min="12277" max="12277" width="5.7109375" style="1" customWidth="1"/>
    <col min="12278" max="12278" width="15.5703125" style="1" customWidth="1"/>
    <col min="12279" max="12279" width="7" style="1" customWidth="1"/>
    <col min="12280" max="12280" width="13.7109375" style="1" customWidth="1"/>
    <col min="12281" max="12284" width="0" style="1" hidden="1" customWidth="1"/>
    <col min="12285" max="12285" width="11" style="1" bestFit="1" customWidth="1"/>
    <col min="12286" max="12528" width="9.140625" style="1"/>
    <col min="12529" max="12529" width="0" style="1" hidden="1" customWidth="1"/>
    <col min="12530" max="12530" width="45.42578125" style="1" customWidth="1"/>
    <col min="12531" max="12531" width="7.42578125" style="1" customWidth="1"/>
    <col min="12532" max="12532" width="4.85546875" style="1" customWidth="1"/>
    <col min="12533" max="12533" width="5.7109375" style="1" customWidth="1"/>
    <col min="12534" max="12534" width="15.5703125" style="1" customWidth="1"/>
    <col min="12535" max="12535" width="7" style="1" customWidth="1"/>
    <col min="12536" max="12536" width="13.7109375" style="1" customWidth="1"/>
    <col min="12537" max="12540" width="0" style="1" hidden="1" customWidth="1"/>
    <col min="12541" max="12541" width="11" style="1" bestFit="1" customWidth="1"/>
    <col min="12542" max="12784" width="9.140625" style="1"/>
    <col min="12785" max="12785" width="0" style="1" hidden="1" customWidth="1"/>
    <col min="12786" max="12786" width="45.42578125" style="1" customWidth="1"/>
    <col min="12787" max="12787" width="7.42578125" style="1" customWidth="1"/>
    <col min="12788" max="12788" width="4.85546875" style="1" customWidth="1"/>
    <col min="12789" max="12789" width="5.7109375" style="1" customWidth="1"/>
    <col min="12790" max="12790" width="15.5703125" style="1" customWidth="1"/>
    <col min="12791" max="12791" width="7" style="1" customWidth="1"/>
    <col min="12792" max="12792" width="13.7109375" style="1" customWidth="1"/>
    <col min="12793" max="12796" width="0" style="1" hidden="1" customWidth="1"/>
    <col min="12797" max="12797" width="11" style="1" bestFit="1" customWidth="1"/>
    <col min="12798" max="13040" width="9.140625" style="1"/>
    <col min="13041" max="13041" width="0" style="1" hidden="1" customWidth="1"/>
    <col min="13042" max="13042" width="45.42578125" style="1" customWidth="1"/>
    <col min="13043" max="13043" width="7.42578125" style="1" customWidth="1"/>
    <col min="13044" max="13044" width="4.85546875" style="1" customWidth="1"/>
    <col min="13045" max="13045" width="5.7109375" style="1" customWidth="1"/>
    <col min="13046" max="13046" width="15.5703125" style="1" customWidth="1"/>
    <col min="13047" max="13047" width="7" style="1" customWidth="1"/>
    <col min="13048" max="13048" width="13.7109375" style="1" customWidth="1"/>
    <col min="13049" max="13052" width="0" style="1" hidden="1" customWidth="1"/>
    <col min="13053" max="13053" width="11" style="1" bestFit="1" customWidth="1"/>
    <col min="13054" max="13296" width="9.140625" style="1"/>
    <col min="13297" max="13297" width="0" style="1" hidden="1" customWidth="1"/>
    <col min="13298" max="13298" width="45.42578125" style="1" customWidth="1"/>
    <col min="13299" max="13299" width="7.42578125" style="1" customWidth="1"/>
    <col min="13300" max="13300" width="4.85546875" style="1" customWidth="1"/>
    <col min="13301" max="13301" width="5.7109375" style="1" customWidth="1"/>
    <col min="13302" max="13302" width="15.5703125" style="1" customWidth="1"/>
    <col min="13303" max="13303" width="7" style="1" customWidth="1"/>
    <col min="13304" max="13304" width="13.7109375" style="1" customWidth="1"/>
    <col min="13305" max="13308" width="0" style="1" hidden="1" customWidth="1"/>
    <col min="13309" max="13309" width="11" style="1" bestFit="1" customWidth="1"/>
    <col min="13310" max="13552" width="9.140625" style="1"/>
    <col min="13553" max="13553" width="0" style="1" hidden="1" customWidth="1"/>
    <col min="13554" max="13554" width="45.42578125" style="1" customWidth="1"/>
    <col min="13555" max="13555" width="7.42578125" style="1" customWidth="1"/>
    <col min="13556" max="13556" width="4.85546875" style="1" customWidth="1"/>
    <col min="13557" max="13557" width="5.7109375" style="1" customWidth="1"/>
    <col min="13558" max="13558" width="15.5703125" style="1" customWidth="1"/>
    <col min="13559" max="13559" width="7" style="1" customWidth="1"/>
    <col min="13560" max="13560" width="13.7109375" style="1" customWidth="1"/>
    <col min="13561" max="13564" width="0" style="1" hidden="1" customWidth="1"/>
    <col min="13565" max="13565" width="11" style="1" bestFit="1" customWidth="1"/>
    <col min="13566" max="13808" width="9.140625" style="1"/>
    <col min="13809" max="13809" width="0" style="1" hidden="1" customWidth="1"/>
    <col min="13810" max="13810" width="45.42578125" style="1" customWidth="1"/>
    <col min="13811" max="13811" width="7.42578125" style="1" customWidth="1"/>
    <col min="13812" max="13812" width="4.85546875" style="1" customWidth="1"/>
    <col min="13813" max="13813" width="5.7109375" style="1" customWidth="1"/>
    <col min="13814" max="13814" width="15.5703125" style="1" customWidth="1"/>
    <col min="13815" max="13815" width="7" style="1" customWidth="1"/>
    <col min="13816" max="13816" width="13.7109375" style="1" customWidth="1"/>
    <col min="13817" max="13820" width="0" style="1" hidden="1" customWidth="1"/>
    <col min="13821" max="13821" width="11" style="1" bestFit="1" customWidth="1"/>
    <col min="13822" max="14064" width="9.140625" style="1"/>
    <col min="14065" max="14065" width="0" style="1" hidden="1" customWidth="1"/>
    <col min="14066" max="14066" width="45.42578125" style="1" customWidth="1"/>
    <col min="14067" max="14067" width="7.42578125" style="1" customWidth="1"/>
    <col min="14068" max="14068" width="4.85546875" style="1" customWidth="1"/>
    <col min="14069" max="14069" width="5.7109375" style="1" customWidth="1"/>
    <col min="14070" max="14070" width="15.5703125" style="1" customWidth="1"/>
    <col min="14071" max="14071" width="7" style="1" customWidth="1"/>
    <col min="14072" max="14072" width="13.7109375" style="1" customWidth="1"/>
    <col min="14073" max="14076" width="0" style="1" hidden="1" customWidth="1"/>
    <col min="14077" max="14077" width="11" style="1" bestFit="1" customWidth="1"/>
    <col min="14078" max="14320" width="9.140625" style="1"/>
    <col min="14321" max="14321" width="0" style="1" hidden="1" customWidth="1"/>
    <col min="14322" max="14322" width="45.42578125" style="1" customWidth="1"/>
    <col min="14323" max="14323" width="7.42578125" style="1" customWidth="1"/>
    <col min="14324" max="14324" width="4.85546875" style="1" customWidth="1"/>
    <col min="14325" max="14325" width="5.7109375" style="1" customWidth="1"/>
    <col min="14326" max="14326" width="15.5703125" style="1" customWidth="1"/>
    <col min="14327" max="14327" width="7" style="1" customWidth="1"/>
    <col min="14328" max="14328" width="13.7109375" style="1" customWidth="1"/>
    <col min="14329" max="14332" width="0" style="1" hidden="1" customWidth="1"/>
    <col min="14333" max="14333" width="11" style="1" bestFit="1" customWidth="1"/>
    <col min="14334" max="14576" width="9.140625" style="1"/>
    <col min="14577" max="14577" width="0" style="1" hidden="1" customWidth="1"/>
    <col min="14578" max="14578" width="45.42578125" style="1" customWidth="1"/>
    <col min="14579" max="14579" width="7.42578125" style="1" customWidth="1"/>
    <col min="14580" max="14580" width="4.85546875" style="1" customWidth="1"/>
    <col min="14581" max="14581" width="5.7109375" style="1" customWidth="1"/>
    <col min="14582" max="14582" width="15.5703125" style="1" customWidth="1"/>
    <col min="14583" max="14583" width="7" style="1" customWidth="1"/>
    <col min="14584" max="14584" width="13.7109375" style="1" customWidth="1"/>
    <col min="14585" max="14588" width="0" style="1" hidden="1" customWidth="1"/>
    <col min="14589" max="14589" width="11" style="1" bestFit="1" customWidth="1"/>
    <col min="14590" max="14832" width="9.140625" style="1"/>
    <col min="14833" max="14833" width="0" style="1" hidden="1" customWidth="1"/>
    <col min="14834" max="14834" width="45.42578125" style="1" customWidth="1"/>
    <col min="14835" max="14835" width="7.42578125" style="1" customWidth="1"/>
    <col min="14836" max="14836" width="4.85546875" style="1" customWidth="1"/>
    <col min="14837" max="14837" width="5.7109375" style="1" customWidth="1"/>
    <col min="14838" max="14838" width="15.5703125" style="1" customWidth="1"/>
    <col min="14839" max="14839" width="7" style="1" customWidth="1"/>
    <col min="14840" max="14840" width="13.7109375" style="1" customWidth="1"/>
    <col min="14841" max="14844" width="0" style="1" hidden="1" customWidth="1"/>
    <col min="14845" max="14845" width="11" style="1" bestFit="1" customWidth="1"/>
    <col min="14846" max="15088" width="9.140625" style="1"/>
    <col min="15089" max="15089" width="0" style="1" hidden="1" customWidth="1"/>
    <col min="15090" max="15090" width="45.42578125" style="1" customWidth="1"/>
    <col min="15091" max="15091" width="7.42578125" style="1" customWidth="1"/>
    <col min="15092" max="15092" width="4.85546875" style="1" customWidth="1"/>
    <col min="15093" max="15093" width="5.7109375" style="1" customWidth="1"/>
    <col min="15094" max="15094" width="15.5703125" style="1" customWidth="1"/>
    <col min="15095" max="15095" width="7" style="1" customWidth="1"/>
    <col min="15096" max="15096" width="13.7109375" style="1" customWidth="1"/>
    <col min="15097" max="15100" width="0" style="1" hidden="1" customWidth="1"/>
    <col min="15101" max="15101" width="11" style="1" bestFit="1" customWidth="1"/>
    <col min="15102" max="15344" width="9.140625" style="1"/>
    <col min="15345" max="15345" width="0" style="1" hidden="1" customWidth="1"/>
    <col min="15346" max="15346" width="45.42578125" style="1" customWidth="1"/>
    <col min="15347" max="15347" width="7.42578125" style="1" customWidth="1"/>
    <col min="15348" max="15348" width="4.85546875" style="1" customWidth="1"/>
    <col min="15349" max="15349" width="5.7109375" style="1" customWidth="1"/>
    <col min="15350" max="15350" width="15.5703125" style="1" customWidth="1"/>
    <col min="15351" max="15351" width="7" style="1" customWidth="1"/>
    <col min="15352" max="15352" width="13.7109375" style="1" customWidth="1"/>
    <col min="15353" max="15356" width="0" style="1" hidden="1" customWidth="1"/>
    <col min="15357" max="15357" width="11" style="1" bestFit="1" customWidth="1"/>
    <col min="15358" max="15600" width="9.140625" style="1"/>
    <col min="15601" max="15601" width="0" style="1" hidden="1" customWidth="1"/>
    <col min="15602" max="15602" width="45.42578125" style="1" customWidth="1"/>
    <col min="15603" max="15603" width="7.42578125" style="1" customWidth="1"/>
    <col min="15604" max="15604" width="4.85546875" style="1" customWidth="1"/>
    <col min="15605" max="15605" width="5.7109375" style="1" customWidth="1"/>
    <col min="15606" max="15606" width="15.5703125" style="1" customWidth="1"/>
    <col min="15607" max="15607" width="7" style="1" customWidth="1"/>
    <col min="15608" max="15608" width="13.7109375" style="1" customWidth="1"/>
    <col min="15609" max="15612" width="0" style="1" hidden="1" customWidth="1"/>
    <col min="15613" max="15613" width="11" style="1" bestFit="1" customWidth="1"/>
    <col min="15614" max="15856" width="9.140625" style="1"/>
    <col min="15857" max="15857" width="0" style="1" hidden="1" customWidth="1"/>
    <col min="15858" max="15858" width="45.42578125" style="1" customWidth="1"/>
    <col min="15859" max="15859" width="7.42578125" style="1" customWidth="1"/>
    <col min="15860" max="15860" width="4.85546875" style="1" customWidth="1"/>
    <col min="15861" max="15861" width="5.7109375" style="1" customWidth="1"/>
    <col min="15862" max="15862" width="15.5703125" style="1" customWidth="1"/>
    <col min="15863" max="15863" width="7" style="1" customWidth="1"/>
    <col min="15864" max="15864" width="13.7109375" style="1" customWidth="1"/>
    <col min="15865" max="15868" width="0" style="1" hidden="1" customWidth="1"/>
    <col min="15869" max="15869" width="11" style="1" bestFit="1" customWidth="1"/>
    <col min="15870" max="16112" width="9.140625" style="1"/>
    <col min="16113" max="16113" width="0" style="1" hidden="1" customWidth="1"/>
    <col min="16114" max="16114" width="45.42578125" style="1" customWidth="1"/>
    <col min="16115" max="16115" width="7.42578125" style="1" customWidth="1"/>
    <col min="16116" max="16116" width="4.85546875" style="1" customWidth="1"/>
    <col min="16117" max="16117" width="5.7109375" style="1" customWidth="1"/>
    <col min="16118" max="16118" width="15.5703125" style="1" customWidth="1"/>
    <col min="16119" max="16119" width="7" style="1" customWidth="1"/>
    <col min="16120" max="16120" width="13.7109375" style="1" customWidth="1"/>
    <col min="16121" max="16124" width="0" style="1" hidden="1" customWidth="1"/>
    <col min="16125" max="16125" width="11" style="1" bestFit="1" customWidth="1"/>
    <col min="16126" max="16384" width="9.140625" style="1"/>
  </cols>
  <sheetData>
    <row r="1" spans="1:13" ht="15.75" x14ac:dyDescent="0.25">
      <c r="B1" s="3"/>
      <c r="K1" s="4" t="s">
        <v>125</v>
      </c>
    </row>
    <row r="2" spans="1:13" ht="15.75" x14ac:dyDescent="0.25">
      <c r="J2" s="3"/>
      <c r="K2" s="4" t="s">
        <v>126</v>
      </c>
    </row>
    <row r="3" spans="1:13" ht="15.75" x14ac:dyDescent="0.25">
      <c r="J3" s="3"/>
      <c r="K3" s="4" t="s">
        <v>127</v>
      </c>
    </row>
    <row r="4" spans="1:13" ht="15.75" x14ac:dyDescent="0.25">
      <c r="J4" s="3"/>
      <c r="K4" s="5" t="s">
        <v>302</v>
      </c>
    </row>
    <row r="5" spans="1:13" ht="39" customHeight="1" x14ac:dyDescent="0.25">
      <c r="B5" s="28" t="s">
        <v>293</v>
      </c>
      <c r="C5" s="28"/>
      <c r="D5" s="28"/>
      <c r="E5" s="28"/>
      <c r="F5" s="28"/>
      <c r="G5" s="28"/>
      <c r="H5" s="28"/>
      <c r="I5" s="28"/>
      <c r="J5" s="28"/>
      <c r="K5" s="28"/>
      <c r="L5" s="6"/>
      <c r="M5" s="6"/>
    </row>
    <row r="6" spans="1:13" ht="15.75" x14ac:dyDescent="0.25">
      <c r="B6" s="31"/>
      <c r="C6" s="31"/>
      <c r="D6" s="31"/>
      <c r="E6" s="31"/>
      <c r="F6" s="31"/>
      <c r="G6" s="31"/>
      <c r="H6" s="31"/>
      <c r="I6" s="31"/>
      <c r="K6" s="7" t="s">
        <v>128</v>
      </c>
    </row>
    <row r="7" spans="1:13" ht="10.5" customHeight="1" x14ac:dyDescent="0.25">
      <c r="A7" s="2"/>
      <c r="B7" s="34" t="s">
        <v>0</v>
      </c>
      <c r="C7" s="32" t="s">
        <v>1</v>
      </c>
      <c r="D7" s="32" t="s">
        <v>2</v>
      </c>
      <c r="E7" s="32" t="s">
        <v>3</v>
      </c>
      <c r="F7" s="32" t="s">
        <v>4</v>
      </c>
      <c r="G7" s="32" t="s">
        <v>5</v>
      </c>
      <c r="H7" s="29" t="s">
        <v>290</v>
      </c>
      <c r="I7" s="29" t="s">
        <v>294</v>
      </c>
      <c r="J7" s="29" t="s">
        <v>295</v>
      </c>
      <c r="K7" s="29" t="s">
        <v>124</v>
      </c>
    </row>
    <row r="8" spans="1:13" ht="68.25" customHeight="1" x14ac:dyDescent="0.25">
      <c r="A8" s="2"/>
      <c r="B8" s="35"/>
      <c r="C8" s="33"/>
      <c r="D8" s="33"/>
      <c r="E8" s="33"/>
      <c r="F8" s="33"/>
      <c r="G8" s="33"/>
      <c r="H8" s="30"/>
      <c r="I8" s="30"/>
      <c r="J8" s="30"/>
      <c r="K8" s="30"/>
    </row>
    <row r="9" spans="1:13" ht="31.5" x14ac:dyDescent="0.25">
      <c r="B9" s="10" t="s">
        <v>134</v>
      </c>
      <c r="C9" s="11" t="s">
        <v>6</v>
      </c>
      <c r="D9" s="12"/>
      <c r="E9" s="12"/>
      <c r="F9" s="12"/>
      <c r="G9" s="11"/>
      <c r="H9" s="13">
        <f>H10</f>
        <v>1667583</v>
      </c>
      <c r="I9" s="13">
        <f>I10</f>
        <v>1667583</v>
      </c>
      <c r="J9" s="13">
        <f>J10</f>
        <v>727060.66999999993</v>
      </c>
      <c r="K9" s="8">
        <f>J9/I9*100</f>
        <v>43.599669101927759</v>
      </c>
    </row>
    <row r="10" spans="1:13" ht="15.75" x14ac:dyDescent="0.25">
      <c r="B10" s="14" t="s">
        <v>7</v>
      </c>
      <c r="C10" s="15" t="s">
        <v>6</v>
      </c>
      <c r="D10" s="16" t="s">
        <v>8</v>
      </c>
      <c r="E10" s="16"/>
      <c r="F10" s="16"/>
      <c r="G10" s="15"/>
      <c r="H10" s="17">
        <f>H11+H15</f>
        <v>1667583</v>
      </c>
      <c r="I10" s="17">
        <f>I11+I15</f>
        <v>1667583</v>
      </c>
      <c r="J10" s="17">
        <f>J11+J15</f>
        <v>727060.66999999993</v>
      </c>
      <c r="K10" s="8">
        <f t="shared" ref="K10:K73" si="0">J10/I10*100</f>
        <v>43.599669101927759</v>
      </c>
    </row>
    <row r="11" spans="1:13" ht="47.25" x14ac:dyDescent="0.25">
      <c r="B11" s="18" t="s">
        <v>120</v>
      </c>
      <c r="C11" s="15" t="s">
        <v>6</v>
      </c>
      <c r="D11" s="16" t="s">
        <v>8</v>
      </c>
      <c r="E11" s="16" t="s">
        <v>27</v>
      </c>
      <c r="F11" s="16"/>
      <c r="G11" s="15"/>
      <c r="H11" s="17">
        <f t="shared" ref="H11:J13" si="1">H12</f>
        <v>457817</v>
      </c>
      <c r="I11" s="17">
        <f t="shared" si="1"/>
        <v>457817</v>
      </c>
      <c r="J11" s="17">
        <f t="shared" si="1"/>
        <v>217880.56</v>
      </c>
      <c r="K11" s="8">
        <f t="shared" si="0"/>
        <v>47.591190366456466</v>
      </c>
    </row>
    <row r="12" spans="1:13" ht="31.5" x14ac:dyDescent="0.25">
      <c r="B12" s="18" t="s">
        <v>121</v>
      </c>
      <c r="C12" s="15" t="s">
        <v>6</v>
      </c>
      <c r="D12" s="16" t="s">
        <v>8</v>
      </c>
      <c r="E12" s="16" t="s">
        <v>27</v>
      </c>
      <c r="F12" s="16" t="s">
        <v>182</v>
      </c>
      <c r="G12" s="15"/>
      <c r="H12" s="17">
        <f t="shared" si="1"/>
        <v>457817</v>
      </c>
      <c r="I12" s="17">
        <f t="shared" si="1"/>
        <v>457817</v>
      </c>
      <c r="J12" s="17">
        <f t="shared" si="1"/>
        <v>217880.56</v>
      </c>
      <c r="K12" s="8">
        <f t="shared" si="0"/>
        <v>47.591190366456466</v>
      </c>
    </row>
    <row r="13" spans="1:13" ht="94.5" x14ac:dyDescent="0.25">
      <c r="B13" s="18" t="s">
        <v>11</v>
      </c>
      <c r="C13" s="15" t="s">
        <v>6</v>
      </c>
      <c r="D13" s="16" t="s">
        <v>8</v>
      </c>
      <c r="E13" s="16" t="s">
        <v>27</v>
      </c>
      <c r="F13" s="16" t="s">
        <v>182</v>
      </c>
      <c r="G13" s="15">
        <v>100</v>
      </c>
      <c r="H13" s="17">
        <f t="shared" si="1"/>
        <v>457817</v>
      </c>
      <c r="I13" s="17">
        <f t="shared" si="1"/>
        <v>457817</v>
      </c>
      <c r="J13" s="17">
        <f t="shared" si="1"/>
        <v>217880.56</v>
      </c>
      <c r="K13" s="8">
        <f t="shared" si="0"/>
        <v>47.591190366456466</v>
      </c>
    </row>
    <row r="14" spans="1:13" ht="34.5" customHeight="1" x14ac:dyDescent="0.25">
      <c r="B14" s="18" t="s">
        <v>12</v>
      </c>
      <c r="C14" s="15" t="s">
        <v>6</v>
      </c>
      <c r="D14" s="16" t="s">
        <v>8</v>
      </c>
      <c r="E14" s="16" t="s">
        <v>27</v>
      </c>
      <c r="F14" s="16" t="s">
        <v>182</v>
      </c>
      <c r="G14" s="15" t="s">
        <v>13</v>
      </c>
      <c r="H14" s="17">
        <v>457817</v>
      </c>
      <c r="I14" s="17">
        <f>351626+106191</f>
        <v>457817</v>
      </c>
      <c r="J14" s="17">
        <v>217880.56</v>
      </c>
      <c r="K14" s="8">
        <f t="shared" si="0"/>
        <v>47.591190366456466</v>
      </c>
    </row>
    <row r="15" spans="1:13" ht="72" customHeight="1" x14ac:dyDescent="0.25">
      <c r="B15" s="18" t="s">
        <v>9</v>
      </c>
      <c r="C15" s="15" t="s">
        <v>6</v>
      </c>
      <c r="D15" s="16" t="s">
        <v>8</v>
      </c>
      <c r="E15" s="16" t="s">
        <v>10</v>
      </c>
      <c r="F15" s="16"/>
      <c r="G15" s="15"/>
      <c r="H15" s="17">
        <f>H16+H21</f>
        <v>1209766</v>
      </c>
      <c r="I15" s="17">
        <f>I16+I21</f>
        <v>1209766</v>
      </c>
      <c r="J15" s="17">
        <f>J16+J21</f>
        <v>509180.11</v>
      </c>
      <c r="K15" s="8">
        <f t="shared" si="0"/>
        <v>42.089140379213831</v>
      </c>
    </row>
    <row r="16" spans="1:13" ht="47.25" x14ac:dyDescent="0.25">
      <c r="B16" s="18" t="s">
        <v>100</v>
      </c>
      <c r="C16" s="15" t="s">
        <v>6</v>
      </c>
      <c r="D16" s="16" t="s">
        <v>8</v>
      </c>
      <c r="E16" s="16" t="s">
        <v>10</v>
      </c>
      <c r="F16" s="16" t="s">
        <v>183</v>
      </c>
      <c r="G16" s="15"/>
      <c r="H16" s="17">
        <f>H17+H19</f>
        <v>1208766</v>
      </c>
      <c r="I16" s="17">
        <f>I17+I19</f>
        <v>1208766</v>
      </c>
      <c r="J16" s="17">
        <f>J17+J19</f>
        <v>509179.38</v>
      </c>
      <c r="K16" s="8">
        <f t="shared" si="0"/>
        <v>42.123899911149053</v>
      </c>
    </row>
    <row r="17" spans="2:11" ht="94.5" x14ac:dyDescent="0.25">
      <c r="B17" s="18" t="s">
        <v>11</v>
      </c>
      <c r="C17" s="15" t="s">
        <v>6</v>
      </c>
      <c r="D17" s="16" t="s">
        <v>8</v>
      </c>
      <c r="E17" s="16" t="s">
        <v>10</v>
      </c>
      <c r="F17" s="16" t="s">
        <v>183</v>
      </c>
      <c r="G17" s="15">
        <v>100</v>
      </c>
      <c r="H17" s="17">
        <f>H18</f>
        <v>1079216</v>
      </c>
      <c r="I17" s="17">
        <f>I18</f>
        <v>1079216</v>
      </c>
      <c r="J17" s="17">
        <f>J18</f>
        <v>484418.54</v>
      </c>
      <c r="K17" s="8">
        <f t="shared" si="0"/>
        <v>44.88615254036263</v>
      </c>
    </row>
    <row r="18" spans="2:11" ht="31.5" x14ac:dyDescent="0.25">
      <c r="B18" s="18" t="s">
        <v>12</v>
      </c>
      <c r="C18" s="15" t="s">
        <v>6</v>
      </c>
      <c r="D18" s="16" t="s">
        <v>8</v>
      </c>
      <c r="E18" s="16" t="s">
        <v>10</v>
      </c>
      <c r="F18" s="16" t="s">
        <v>183</v>
      </c>
      <c r="G18" s="15" t="s">
        <v>13</v>
      </c>
      <c r="H18" s="17">
        <v>1079216</v>
      </c>
      <c r="I18" s="17">
        <f>828891+250325</f>
        <v>1079216</v>
      </c>
      <c r="J18" s="17">
        <v>484418.54</v>
      </c>
      <c r="K18" s="8">
        <f t="shared" si="0"/>
        <v>44.88615254036263</v>
      </c>
    </row>
    <row r="19" spans="2:11" ht="47.25" x14ac:dyDescent="0.25">
      <c r="B19" s="19" t="s">
        <v>135</v>
      </c>
      <c r="C19" s="15" t="s">
        <v>6</v>
      </c>
      <c r="D19" s="16" t="s">
        <v>8</v>
      </c>
      <c r="E19" s="16" t="s">
        <v>10</v>
      </c>
      <c r="F19" s="16" t="s">
        <v>183</v>
      </c>
      <c r="G19" s="15">
        <v>200</v>
      </c>
      <c r="H19" s="17">
        <f>H20</f>
        <v>129550</v>
      </c>
      <c r="I19" s="17">
        <f>I20</f>
        <v>129550</v>
      </c>
      <c r="J19" s="17">
        <f>J20</f>
        <v>24760.84</v>
      </c>
      <c r="K19" s="8">
        <f t="shared" si="0"/>
        <v>19.112960247008878</v>
      </c>
    </row>
    <row r="20" spans="2:11" ht="47.25" x14ac:dyDescent="0.25">
      <c r="B20" s="18" t="s">
        <v>14</v>
      </c>
      <c r="C20" s="15" t="s">
        <v>6</v>
      </c>
      <c r="D20" s="16" t="s">
        <v>8</v>
      </c>
      <c r="E20" s="16" t="s">
        <v>10</v>
      </c>
      <c r="F20" s="16" t="s">
        <v>183</v>
      </c>
      <c r="G20" s="15" t="s">
        <v>15</v>
      </c>
      <c r="H20" s="17">
        <v>129550</v>
      </c>
      <c r="I20" s="17">
        <v>129550</v>
      </c>
      <c r="J20" s="17">
        <v>24760.84</v>
      </c>
      <c r="K20" s="8">
        <f t="shared" si="0"/>
        <v>19.112960247008878</v>
      </c>
    </row>
    <row r="21" spans="2:11" ht="34.5" customHeight="1" x14ac:dyDescent="0.25">
      <c r="B21" s="18" t="s">
        <v>118</v>
      </c>
      <c r="C21" s="15" t="s">
        <v>6</v>
      </c>
      <c r="D21" s="16" t="s">
        <v>8</v>
      </c>
      <c r="E21" s="16" t="s">
        <v>10</v>
      </c>
      <c r="F21" s="16" t="s">
        <v>184</v>
      </c>
      <c r="G21" s="15"/>
      <c r="H21" s="17">
        <f t="shared" ref="H21:J22" si="2">H22</f>
        <v>1000</v>
      </c>
      <c r="I21" s="17">
        <f t="shared" si="2"/>
        <v>1000</v>
      </c>
      <c r="J21" s="17">
        <f t="shared" si="2"/>
        <v>0.73</v>
      </c>
      <c r="K21" s="8">
        <f t="shared" si="0"/>
        <v>7.2999999999999995E-2</v>
      </c>
    </row>
    <row r="22" spans="2:11" ht="15.75" x14ac:dyDescent="0.25">
      <c r="B22" s="19" t="s">
        <v>25</v>
      </c>
      <c r="C22" s="15" t="s">
        <v>6</v>
      </c>
      <c r="D22" s="16" t="s">
        <v>8</v>
      </c>
      <c r="E22" s="16" t="s">
        <v>10</v>
      </c>
      <c r="F22" s="16" t="s">
        <v>184</v>
      </c>
      <c r="G22" s="15">
        <v>800</v>
      </c>
      <c r="H22" s="17">
        <f t="shared" si="2"/>
        <v>1000</v>
      </c>
      <c r="I22" s="17">
        <f t="shared" si="2"/>
        <v>1000</v>
      </c>
      <c r="J22" s="17">
        <f t="shared" si="2"/>
        <v>0.73</v>
      </c>
      <c r="K22" s="8">
        <f t="shared" si="0"/>
        <v>7.2999999999999995E-2</v>
      </c>
    </row>
    <row r="23" spans="2:11" ht="15.75" x14ac:dyDescent="0.25">
      <c r="B23" s="18" t="s">
        <v>16</v>
      </c>
      <c r="C23" s="15" t="s">
        <v>6</v>
      </c>
      <c r="D23" s="16" t="s">
        <v>8</v>
      </c>
      <c r="E23" s="16" t="s">
        <v>10</v>
      </c>
      <c r="F23" s="16" t="s">
        <v>184</v>
      </c>
      <c r="G23" s="15" t="s">
        <v>17</v>
      </c>
      <c r="H23" s="17">
        <v>1000</v>
      </c>
      <c r="I23" s="17">
        <v>1000</v>
      </c>
      <c r="J23" s="17">
        <v>0.73</v>
      </c>
      <c r="K23" s="8">
        <f t="shared" si="0"/>
        <v>7.2999999999999995E-2</v>
      </c>
    </row>
    <row r="24" spans="2:11" ht="31.5" x14ac:dyDescent="0.25">
      <c r="B24" s="10" t="s">
        <v>136</v>
      </c>
      <c r="C24" s="11" t="s">
        <v>18</v>
      </c>
      <c r="D24" s="12"/>
      <c r="E24" s="12"/>
      <c r="F24" s="12"/>
      <c r="G24" s="11"/>
      <c r="H24" s="13">
        <f>H25+H119</f>
        <v>435592360.69999999</v>
      </c>
      <c r="I24" s="13">
        <f>I25+I119</f>
        <v>487692737.36999995</v>
      </c>
      <c r="J24" s="13">
        <f>J25+J119</f>
        <v>238887553.73000002</v>
      </c>
      <c r="K24" s="8">
        <f t="shared" si="0"/>
        <v>48.98320918582025</v>
      </c>
    </row>
    <row r="25" spans="2:11" ht="15.75" x14ac:dyDescent="0.25">
      <c r="B25" s="14" t="s">
        <v>19</v>
      </c>
      <c r="C25" s="15" t="s">
        <v>18</v>
      </c>
      <c r="D25" s="16" t="s">
        <v>20</v>
      </c>
      <c r="E25" s="16"/>
      <c r="F25" s="16"/>
      <c r="G25" s="15"/>
      <c r="H25" s="17">
        <f>H26+H39+H67+H80+H84</f>
        <v>433169901.69999999</v>
      </c>
      <c r="I25" s="17">
        <f>I26+I39+I67+I80+I84</f>
        <v>485270278.36999995</v>
      </c>
      <c r="J25" s="17">
        <f>J26+J39+J67+J80+J84</f>
        <v>238215309.63000003</v>
      </c>
      <c r="K25" s="8">
        <f t="shared" si="0"/>
        <v>49.089202501779845</v>
      </c>
    </row>
    <row r="26" spans="2:11" ht="15.75" x14ac:dyDescent="0.25">
      <c r="B26" s="18" t="s">
        <v>21</v>
      </c>
      <c r="C26" s="15" t="s">
        <v>18</v>
      </c>
      <c r="D26" s="16" t="s">
        <v>20</v>
      </c>
      <c r="E26" s="16" t="s">
        <v>8</v>
      </c>
      <c r="F26" s="16"/>
      <c r="G26" s="15"/>
      <c r="H26" s="17">
        <f>H27+H30+H33+H36</f>
        <v>106265758.72</v>
      </c>
      <c r="I26" s="17">
        <f>I27+I30+I33+I36</f>
        <v>107063272.63</v>
      </c>
      <c r="J26" s="17">
        <f>J27+J30+J33+J36</f>
        <v>47960776.210000001</v>
      </c>
      <c r="K26" s="8">
        <f t="shared" si="0"/>
        <v>44.796665590213806</v>
      </c>
    </row>
    <row r="27" spans="2:11" ht="285" customHeight="1" x14ac:dyDescent="0.25">
      <c r="B27" s="18" t="s">
        <v>137</v>
      </c>
      <c r="C27" s="15" t="s">
        <v>18</v>
      </c>
      <c r="D27" s="16" t="s">
        <v>20</v>
      </c>
      <c r="E27" s="16" t="s">
        <v>8</v>
      </c>
      <c r="F27" s="16" t="s">
        <v>185</v>
      </c>
      <c r="G27" s="15"/>
      <c r="H27" s="17">
        <f t="shared" ref="H27:J28" si="3">H28</f>
        <v>78203306</v>
      </c>
      <c r="I27" s="17">
        <f t="shared" si="3"/>
        <v>78203306</v>
      </c>
      <c r="J27" s="17">
        <f t="shared" si="3"/>
        <v>37115171.420000002</v>
      </c>
      <c r="K27" s="8">
        <f t="shared" si="0"/>
        <v>47.459849613007407</v>
      </c>
    </row>
    <row r="28" spans="2:11" ht="47.25" x14ac:dyDescent="0.25">
      <c r="B28" s="19" t="s">
        <v>22</v>
      </c>
      <c r="C28" s="15" t="s">
        <v>18</v>
      </c>
      <c r="D28" s="16" t="s">
        <v>20</v>
      </c>
      <c r="E28" s="16" t="s">
        <v>8</v>
      </c>
      <c r="F28" s="16" t="s">
        <v>185</v>
      </c>
      <c r="G28" s="15">
        <v>600</v>
      </c>
      <c r="H28" s="17">
        <f t="shared" si="3"/>
        <v>78203306</v>
      </c>
      <c r="I28" s="17">
        <f t="shared" si="3"/>
        <v>78203306</v>
      </c>
      <c r="J28" s="17">
        <f t="shared" si="3"/>
        <v>37115171.420000002</v>
      </c>
      <c r="K28" s="8">
        <f t="shared" si="0"/>
        <v>47.459849613007407</v>
      </c>
    </row>
    <row r="29" spans="2:11" ht="15.75" x14ac:dyDescent="0.25">
      <c r="B29" s="18" t="s">
        <v>23</v>
      </c>
      <c r="C29" s="15" t="s">
        <v>18</v>
      </c>
      <c r="D29" s="16" t="s">
        <v>20</v>
      </c>
      <c r="E29" s="16" t="s">
        <v>8</v>
      </c>
      <c r="F29" s="16" t="s">
        <v>185</v>
      </c>
      <c r="G29" s="15" t="s">
        <v>24</v>
      </c>
      <c r="H29" s="17">
        <v>78203306</v>
      </c>
      <c r="I29" s="17">
        <v>78203306</v>
      </c>
      <c r="J29" s="17">
        <v>37115171.420000002</v>
      </c>
      <c r="K29" s="8">
        <f t="shared" si="0"/>
        <v>47.459849613007407</v>
      </c>
    </row>
    <row r="30" spans="2:11" ht="78.75" x14ac:dyDescent="0.25">
      <c r="B30" s="18" t="s">
        <v>186</v>
      </c>
      <c r="C30" s="15" t="s">
        <v>18</v>
      </c>
      <c r="D30" s="16" t="s">
        <v>20</v>
      </c>
      <c r="E30" s="16" t="s">
        <v>8</v>
      </c>
      <c r="F30" s="16" t="s">
        <v>187</v>
      </c>
      <c r="G30" s="15"/>
      <c r="H30" s="17">
        <f t="shared" ref="H30:J31" si="4">H31</f>
        <v>19651692</v>
      </c>
      <c r="I30" s="17">
        <f t="shared" si="4"/>
        <v>20449205.91</v>
      </c>
      <c r="J30" s="17">
        <f t="shared" si="4"/>
        <v>10005605.189999999</v>
      </c>
      <c r="K30" s="8">
        <f t="shared" si="0"/>
        <v>48.929064698336738</v>
      </c>
    </row>
    <row r="31" spans="2:11" ht="47.25" x14ac:dyDescent="0.25">
      <c r="B31" s="19" t="s">
        <v>22</v>
      </c>
      <c r="C31" s="15" t="s">
        <v>18</v>
      </c>
      <c r="D31" s="16" t="s">
        <v>20</v>
      </c>
      <c r="E31" s="16" t="s">
        <v>8</v>
      </c>
      <c r="F31" s="16" t="s">
        <v>187</v>
      </c>
      <c r="G31" s="15">
        <v>600</v>
      </c>
      <c r="H31" s="17">
        <f t="shared" si="4"/>
        <v>19651692</v>
      </c>
      <c r="I31" s="17">
        <f t="shared" si="4"/>
        <v>20449205.91</v>
      </c>
      <c r="J31" s="17">
        <f t="shared" si="4"/>
        <v>10005605.189999999</v>
      </c>
      <c r="K31" s="8">
        <f t="shared" si="0"/>
        <v>48.929064698336738</v>
      </c>
    </row>
    <row r="32" spans="2:11" ht="15.75" x14ac:dyDescent="0.25">
      <c r="B32" s="18" t="s">
        <v>23</v>
      </c>
      <c r="C32" s="15" t="s">
        <v>18</v>
      </c>
      <c r="D32" s="16" t="s">
        <v>20</v>
      </c>
      <c r="E32" s="16" t="s">
        <v>8</v>
      </c>
      <c r="F32" s="16" t="s">
        <v>187</v>
      </c>
      <c r="G32" s="15" t="s">
        <v>24</v>
      </c>
      <c r="H32" s="17">
        <v>19651692</v>
      </c>
      <c r="I32" s="17">
        <v>20449205.91</v>
      </c>
      <c r="J32" s="17">
        <v>10005605.189999999</v>
      </c>
      <c r="K32" s="8">
        <f t="shared" si="0"/>
        <v>48.929064698336738</v>
      </c>
    </row>
    <row r="33" spans="2:11" ht="47.25" x14ac:dyDescent="0.25">
      <c r="B33" s="18" t="s">
        <v>129</v>
      </c>
      <c r="C33" s="15" t="s">
        <v>18</v>
      </c>
      <c r="D33" s="16" t="s">
        <v>20</v>
      </c>
      <c r="E33" s="16" t="s">
        <v>8</v>
      </c>
      <c r="F33" s="16" t="s">
        <v>188</v>
      </c>
      <c r="G33" s="15"/>
      <c r="H33" s="17">
        <f t="shared" ref="H33:J34" si="5">H34</f>
        <v>6910000</v>
      </c>
      <c r="I33" s="17">
        <f t="shared" si="5"/>
        <v>6910000</v>
      </c>
      <c r="J33" s="17">
        <f t="shared" si="5"/>
        <v>0</v>
      </c>
      <c r="K33" s="8">
        <f t="shared" si="0"/>
        <v>0</v>
      </c>
    </row>
    <row r="34" spans="2:11" ht="47.25" x14ac:dyDescent="0.25">
      <c r="B34" s="19" t="s">
        <v>22</v>
      </c>
      <c r="C34" s="15" t="s">
        <v>18</v>
      </c>
      <c r="D34" s="16" t="s">
        <v>20</v>
      </c>
      <c r="E34" s="16" t="s">
        <v>8</v>
      </c>
      <c r="F34" s="16" t="s">
        <v>188</v>
      </c>
      <c r="G34" s="15">
        <v>600</v>
      </c>
      <c r="H34" s="17">
        <f t="shared" si="5"/>
        <v>6910000</v>
      </c>
      <c r="I34" s="17">
        <f t="shared" si="5"/>
        <v>6910000</v>
      </c>
      <c r="J34" s="17">
        <f t="shared" si="5"/>
        <v>0</v>
      </c>
      <c r="K34" s="8">
        <f t="shared" si="0"/>
        <v>0</v>
      </c>
    </row>
    <row r="35" spans="2:11" ht="15.75" x14ac:dyDescent="0.25">
      <c r="B35" s="18" t="s">
        <v>23</v>
      </c>
      <c r="C35" s="15" t="s">
        <v>18</v>
      </c>
      <c r="D35" s="16" t="s">
        <v>20</v>
      </c>
      <c r="E35" s="16" t="s">
        <v>8</v>
      </c>
      <c r="F35" s="16" t="s">
        <v>188</v>
      </c>
      <c r="G35" s="15" t="s">
        <v>24</v>
      </c>
      <c r="H35" s="17">
        <v>6910000</v>
      </c>
      <c r="I35" s="17">
        <v>6910000</v>
      </c>
      <c r="J35" s="17">
        <v>0</v>
      </c>
      <c r="K35" s="8">
        <f t="shared" si="0"/>
        <v>0</v>
      </c>
    </row>
    <row r="36" spans="2:11" ht="47.25" x14ac:dyDescent="0.25">
      <c r="B36" s="18" t="s">
        <v>130</v>
      </c>
      <c r="C36" s="15" t="s">
        <v>18</v>
      </c>
      <c r="D36" s="16" t="s">
        <v>20</v>
      </c>
      <c r="E36" s="16" t="s">
        <v>8</v>
      </c>
      <c r="F36" s="16" t="s">
        <v>189</v>
      </c>
      <c r="G36" s="15"/>
      <c r="H36" s="17">
        <f t="shared" ref="H36:J37" si="6">H37</f>
        <v>1500760.72</v>
      </c>
      <c r="I36" s="17">
        <f t="shared" si="6"/>
        <v>1500760.72</v>
      </c>
      <c r="J36" s="17">
        <f t="shared" si="6"/>
        <v>839999.6</v>
      </c>
      <c r="K36" s="8">
        <f t="shared" si="0"/>
        <v>55.971587529289813</v>
      </c>
    </row>
    <row r="37" spans="2:11" ht="54" customHeight="1" x14ac:dyDescent="0.25">
      <c r="B37" s="19" t="s">
        <v>22</v>
      </c>
      <c r="C37" s="15" t="s">
        <v>18</v>
      </c>
      <c r="D37" s="16" t="s">
        <v>20</v>
      </c>
      <c r="E37" s="16" t="s">
        <v>8</v>
      </c>
      <c r="F37" s="16" t="s">
        <v>189</v>
      </c>
      <c r="G37" s="15">
        <v>600</v>
      </c>
      <c r="H37" s="17">
        <f t="shared" si="6"/>
        <v>1500760.72</v>
      </c>
      <c r="I37" s="17">
        <f t="shared" si="6"/>
        <v>1500760.72</v>
      </c>
      <c r="J37" s="17">
        <f t="shared" si="6"/>
        <v>839999.6</v>
      </c>
      <c r="K37" s="8">
        <f t="shared" si="0"/>
        <v>55.971587529289813</v>
      </c>
    </row>
    <row r="38" spans="2:11" ht="15.75" x14ac:dyDescent="0.25">
      <c r="B38" s="18" t="s">
        <v>23</v>
      </c>
      <c r="C38" s="15" t="s">
        <v>18</v>
      </c>
      <c r="D38" s="16" t="s">
        <v>20</v>
      </c>
      <c r="E38" s="16" t="s">
        <v>8</v>
      </c>
      <c r="F38" s="16" t="s">
        <v>189</v>
      </c>
      <c r="G38" s="15" t="s">
        <v>24</v>
      </c>
      <c r="H38" s="17">
        <v>1500760.72</v>
      </c>
      <c r="I38" s="17">
        <v>1500760.72</v>
      </c>
      <c r="J38" s="17">
        <v>839999.6</v>
      </c>
      <c r="K38" s="8">
        <f t="shared" si="0"/>
        <v>55.971587529289813</v>
      </c>
    </row>
    <row r="39" spans="2:11" ht="15.75" x14ac:dyDescent="0.25">
      <c r="B39" s="18" t="s">
        <v>26</v>
      </c>
      <c r="C39" s="15" t="s">
        <v>18</v>
      </c>
      <c r="D39" s="16" t="s">
        <v>20</v>
      </c>
      <c r="E39" s="16" t="s">
        <v>27</v>
      </c>
      <c r="F39" s="16"/>
      <c r="G39" s="15"/>
      <c r="H39" s="17">
        <f>H40+H43+H46+H49+H52+H55+H58+H61+H64</f>
        <v>256440793.97999999</v>
      </c>
      <c r="I39" s="17">
        <f>I40+I43+I46+I49+I52+I55+I58+I61+I64</f>
        <v>302355414.65999997</v>
      </c>
      <c r="J39" s="17">
        <f>J40+J43+J46+J49+J52+J55+J58+J61+J64</f>
        <v>156774076.57000002</v>
      </c>
      <c r="K39" s="8">
        <f t="shared" si="0"/>
        <v>51.850924100794813</v>
      </c>
    </row>
    <row r="40" spans="2:11" ht="31.5" x14ac:dyDescent="0.25">
      <c r="B40" s="18" t="s">
        <v>190</v>
      </c>
      <c r="C40" s="15" t="s">
        <v>18</v>
      </c>
      <c r="D40" s="16" t="s">
        <v>20</v>
      </c>
      <c r="E40" s="16" t="s">
        <v>27</v>
      </c>
      <c r="F40" s="16" t="s">
        <v>191</v>
      </c>
      <c r="G40" s="15"/>
      <c r="H40" s="17">
        <f t="shared" ref="H40:J41" si="7">H41</f>
        <v>0</v>
      </c>
      <c r="I40" s="17">
        <f t="shared" si="7"/>
        <v>40143277.509999998</v>
      </c>
      <c r="J40" s="17">
        <f t="shared" si="7"/>
        <v>3382088.4</v>
      </c>
      <c r="K40" s="8">
        <f t="shared" si="0"/>
        <v>8.4250430203599986</v>
      </c>
    </row>
    <row r="41" spans="2:11" ht="47.25" x14ac:dyDescent="0.25">
      <c r="B41" s="19" t="s">
        <v>22</v>
      </c>
      <c r="C41" s="15" t="s">
        <v>18</v>
      </c>
      <c r="D41" s="16" t="s">
        <v>20</v>
      </c>
      <c r="E41" s="16" t="s">
        <v>27</v>
      </c>
      <c r="F41" s="16" t="s">
        <v>191</v>
      </c>
      <c r="G41" s="15">
        <v>600</v>
      </c>
      <c r="H41" s="17">
        <f t="shared" si="7"/>
        <v>0</v>
      </c>
      <c r="I41" s="17">
        <f t="shared" si="7"/>
        <v>40143277.509999998</v>
      </c>
      <c r="J41" s="17">
        <f t="shared" si="7"/>
        <v>3382088.4</v>
      </c>
      <c r="K41" s="8">
        <f t="shared" si="0"/>
        <v>8.4250430203599986</v>
      </c>
    </row>
    <row r="42" spans="2:11" ht="23.25" customHeight="1" x14ac:dyDescent="0.25">
      <c r="B42" s="18" t="s">
        <v>23</v>
      </c>
      <c r="C42" s="15" t="s">
        <v>18</v>
      </c>
      <c r="D42" s="16" t="s">
        <v>20</v>
      </c>
      <c r="E42" s="16" t="s">
        <v>27</v>
      </c>
      <c r="F42" s="16" t="s">
        <v>191</v>
      </c>
      <c r="G42" s="15" t="s">
        <v>24</v>
      </c>
      <c r="H42" s="17">
        <v>0</v>
      </c>
      <c r="I42" s="17">
        <v>40143277.509999998</v>
      </c>
      <c r="J42" s="17">
        <v>3382088.4</v>
      </c>
      <c r="K42" s="8">
        <f t="shared" si="0"/>
        <v>8.4250430203599986</v>
      </c>
    </row>
    <row r="43" spans="2:11" ht="115.5" customHeight="1" x14ac:dyDescent="0.25">
      <c r="B43" s="18" t="s">
        <v>132</v>
      </c>
      <c r="C43" s="15" t="s">
        <v>18</v>
      </c>
      <c r="D43" s="16" t="s">
        <v>20</v>
      </c>
      <c r="E43" s="16" t="s">
        <v>27</v>
      </c>
      <c r="F43" s="16" t="s">
        <v>192</v>
      </c>
      <c r="G43" s="15"/>
      <c r="H43" s="17">
        <f t="shared" ref="H43:J44" si="8">H44</f>
        <v>169593220</v>
      </c>
      <c r="I43" s="17">
        <f t="shared" si="8"/>
        <v>169593220</v>
      </c>
      <c r="J43" s="17">
        <f t="shared" si="8"/>
        <v>108262554.56</v>
      </c>
      <c r="K43" s="8">
        <f t="shared" si="0"/>
        <v>63.836605354860296</v>
      </c>
    </row>
    <row r="44" spans="2:11" ht="47.25" x14ac:dyDescent="0.25">
      <c r="B44" s="19" t="s">
        <v>22</v>
      </c>
      <c r="C44" s="15" t="s">
        <v>18</v>
      </c>
      <c r="D44" s="16" t="s">
        <v>20</v>
      </c>
      <c r="E44" s="16" t="s">
        <v>27</v>
      </c>
      <c r="F44" s="16" t="s">
        <v>192</v>
      </c>
      <c r="G44" s="15">
        <v>600</v>
      </c>
      <c r="H44" s="17">
        <f t="shared" si="8"/>
        <v>169593220</v>
      </c>
      <c r="I44" s="17">
        <f t="shared" si="8"/>
        <v>169593220</v>
      </c>
      <c r="J44" s="17">
        <f t="shared" si="8"/>
        <v>108262554.56</v>
      </c>
      <c r="K44" s="8">
        <f t="shared" si="0"/>
        <v>63.836605354860296</v>
      </c>
    </row>
    <row r="45" spans="2:11" ht="15.75" x14ac:dyDescent="0.25">
      <c r="B45" s="18" t="s">
        <v>23</v>
      </c>
      <c r="C45" s="15" t="s">
        <v>18</v>
      </c>
      <c r="D45" s="16" t="s">
        <v>20</v>
      </c>
      <c r="E45" s="16" t="s">
        <v>27</v>
      </c>
      <c r="F45" s="16" t="s">
        <v>192</v>
      </c>
      <c r="G45" s="15" t="s">
        <v>24</v>
      </c>
      <c r="H45" s="17">
        <v>169593220</v>
      </c>
      <c r="I45" s="17">
        <v>169593220</v>
      </c>
      <c r="J45" s="17">
        <v>108262554.56</v>
      </c>
      <c r="K45" s="8">
        <f t="shared" si="0"/>
        <v>63.836605354860296</v>
      </c>
    </row>
    <row r="46" spans="2:11" ht="66.75" customHeight="1" x14ac:dyDescent="0.25">
      <c r="B46" s="18" t="s">
        <v>193</v>
      </c>
      <c r="C46" s="15" t="s">
        <v>18</v>
      </c>
      <c r="D46" s="16" t="s">
        <v>20</v>
      </c>
      <c r="E46" s="16" t="s">
        <v>27</v>
      </c>
      <c r="F46" s="16" t="s">
        <v>194</v>
      </c>
      <c r="G46" s="15"/>
      <c r="H46" s="17">
        <f t="shared" ref="H46:J47" si="9">H47</f>
        <v>18826920</v>
      </c>
      <c r="I46" s="17">
        <f t="shared" si="9"/>
        <v>18826920</v>
      </c>
      <c r="J46" s="17">
        <f t="shared" si="9"/>
        <v>11339808.76</v>
      </c>
      <c r="K46" s="8">
        <f t="shared" si="0"/>
        <v>60.231884769255942</v>
      </c>
    </row>
    <row r="47" spans="2:11" ht="47.25" x14ac:dyDescent="0.25">
      <c r="B47" s="19" t="s">
        <v>22</v>
      </c>
      <c r="C47" s="15" t="s">
        <v>18</v>
      </c>
      <c r="D47" s="16" t="s">
        <v>20</v>
      </c>
      <c r="E47" s="16" t="s">
        <v>27</v>
      </c>
      <c r="F47" s="16" t="s">
        <v>194</v>
      </c>
      <c r="G47" s="15">
        <v>600</v>
      </c>
      <c r="H47" s="17">
        <f t="shared" si="9"/>
        <v>18826920</v>
      </c>
      <c r="I47" s="17">
        <f t="shared" si="9"/>
        <v>18826920</v>
      </c>
      <c r="J47" s="17">
        <f t="shared" si="9"/>
        <v>11339808.76</v>
      </c>
      <c r="K47" s="8">
        <f t="shared" si="0"/>
        <v>60.231884769255942</v>
      </c>
    </row>
    <row r="48" spans="2:11" ht="15.75" x14ac:dyDescent="0.25">
      <c r="B48" s="18" t="s">
        <v>23</v>
      </c>
      <c r="C48" s="15" t="s">
        <v>18</v>
      </c>
      <c r="D48" s="16" t="s">
        <v>20</v>
      </c>
      <c r="E48" s="16" t="s">
        <v>27</v>
      </c>
      <c r="F48" s="16" t="s">
        <v>194</v>
      </c>
      <c r="G48" s="15" t="s">
        <v>24</v>
      </c>
      <c r="H48" s="17">
        <v>18826920</v>
      </c>
      <c r="I48" s="17">
        <v>18826920</v>
      </c>
      <c r="J48" s="17">
        <v>11339808.76</v>
      </c>
      <c r="K48" s="8">
        <f t="shared" si="0"/>
        <v>60.231884769255942</v>
      </c>
    </row>
    <row r="49" spans="2:11" ht="15.75" x14ac:dyDescent="0.25">
      <c r="B49" s="18" t="s">
        <v>28</v>
      </c>
      <c r="C49" s="15" t="s">
        <v>18</v>
      </c>
      <c r="D49" s="16" t="s">
        <v>20</v>
      </c>
      <c r="E49" s="16" t="s">
        <v>27</v>
      </c>
      <c r="F49" s="16" t="s">
        <v>195</v>
      </c>
      <c r="G49" s="15"/>
      <c r="H49" s="17">
        <f t="shared" ref="H49:J50" si="10">H50</f>
        <v>46446197.280000001</v>
      </c>
      <c r="I49" s="17">
        <f t="shared" si="10"/>
        <v>52217540.450000003</v>
      </c>
      <c r="J49" s="17">
        <f t="shared" si="10"/>
        <v>27295241.719999999</v>
      </c>
      <c r="K49" s="8">
        <f t="shared" si="0"/>
        <v>52.272170394804562</v>
      </c>
    </row>
    <row r="50" spans="2:11" ht="47.25" x14ac:dyDescent="0.25">
      <c r="B50" s="19" t="s">
        <v>22</v>
      </c>
      <c r="C50" s="15" t="s">
        <v>18</v>
      </c>
      <c r="D50" s="16" t="s">
        <v>20</v>
      </c>
      <c r="E50" s="16" t="s">
        <v>27</v>
      </c>
      <c r="F50" s="16" t="s">
        <v>195</v>
      </c>
      <c r="G50" s="15">
        <v>600</v>
      </c>
      <c r="H50" s="17">
        <f t="shared" si="10"/>
        <v>46446197.280000001</v>
      </c>
      <c r="I50" s="17">
        <f t="shared" si="10"/>
        <v>52217540.450000003</v>
      </c>
      <c r="J50" s="17">
        <f t="shared" si="10"/>
        <v>27295241.719999999</v>
      </c>
      <c r="K50" s="8">
        <f t="shared" si="0"/>
        <v>52.272170394804562</v>
      </c>
    </row>
    <row r="51" spans="2:11" ht="15.75" x14ac:dyDescent="0.25">
      <c r="B51" s="18" t="s">
        <v>23</v>
      </c>
      <c r="C51" s="15" t="s">
        <v>18</v>
      </c>
      <c r="D51" s="16" t="s">
        <v>20</v>
      </c>
      <c r="E51" s="16" t="s">
        <v>27</v>
      </c>
      <c r="F51" s="16" t="s">
        <v>195</v>
      </c>
      <c r="G51" s="15" t="s">
        <v>24</v>
      </c>
      <c r="H51" s="17">
        <v>46446197.280000001</v>
      </c>
      <c r="I51" s="17">
        <f>51116329.25+1101211.2</f>
        <v>52217540.450000003</v>
      </c>
      <c r="J51" s="17">
        <v>27295241.719999999</v>
      </c>
      <c r="K51" s="8">
        <f t="shared" si="0"/>
        <v>52.272170394804562</v>
      </c>
    </row>
    <row r="52" spans="2:11" ht="66" customHeight="1" x14ac:dyDescent="0.25">
      <c r="B52" s="18" t="s">
        <v>133</v>
      </c>
      <c r="C52" s="15" t="s">
        <v>18</v>
      </c>
      <c r="D52" s="16" t="s">
        <v>20</v>
      </c>
      <c r="E52" s="16" t="s">
        <v>27</v>
      </c>
      <c r="F52" s="16" t="s">
        <v>196</v>
      </c>
      <c r="G52" s="15"/>
      <c r="H52" s="17">
        <f t="shared" ref="H52:J53" si="11">H53</f>
        <v>11143100</v>
      </c>
      <c r="I52" s="17">
        <f t="shared" si="11"/>
        <v>11143100</v>
      </c>
      <c r="J52" s="17">
        <f t="shared" si="11"/>
        <v>4740989.3600000003</v>
      </c>
      <c r="K52" s="8">
        <f t="shared" si="0"/>
        <v>42.546413116637204</v>
      </c>
    </row>
    <row r="53" spans="2:11" ht="47.25" x14ac:dyDescent="0.25">
      <c r="B53" s="19" t="s">
        <v>22</v>
      </c>
      <c r="C53" s="15" t="s">
        <v>18</v>
      </c>
      <c r="D53" s="16" t="s">
        <v>20</v>
      </c>
      <c r="E53" s="16" t="s">
        <v>27</v>
      </c>
      <c r="F53" s="16" t="s">
        <v>196</v>
      </c>
      <c r="G53" s="15">
        <v>600</v>
      </c>
      <c r="H53" s="17">
        <f t="shared" si="11"/>
        <v>11143100</v>
      </c>
      <c r="I53" s="17">
        <f t="shared" si="11"/>
        <v>11143100</v>
      </c>
      <c r="J53" s="17">
        <f t="shared" si="11"/>
        <v>4740989.3600000003</v>
      </c>
      <c r="K53" s="8">
        <f t="shared" si="0"/>
        <v>42.546413116637204</v>
      </c>
    </row>
    <row r="54" spans="2:11" ht="15.75" x14ac:dyDescent="0.25">
      <c r="B54" s="18" t="s">
        <v>23</v>
      </c>
      <c r="C54" s="15" t="s">
        <v>18</v>
      </c>
      <c r="D54" s="16" t="s">
        <v>20</v>
      </c>
      <c r="E54" s="16" t="s">
        <v>27</v>
      </c>
      <c r="F54" s="16" t="s">
        <v>196</v>
      </c>
      <c r="G54" s="15" t="s">
        <v>24</v>
      </c>
      <c r="H54" s="17">
        <v>11143100</v>
      </c>
      <c r="I54" s="17">
        <v>11143100</v>
      </c>
      <c r="J54" s="17">
        <v>4740989.3600000003</v>
      </c>
      <c r="K54" s="8">
        <f t="shared" si="0"/>
        <v>42.546413116637204</v>
      </c>
    </row>
    <row r="55" spans="2:11" ht="47.25" x14ac:dyDescent="0.25">
      <c r="B55" s="18" t="s">
        <v>129</v>
      </c>
      <c r="C55" s="15" t="s">
        <v>18</v>
      </c>
      <c r="D55" s="16" t="s">
        <v>20</v>
      </c>
      <c r="E55" s="16" t="s">
        <v>27</v>
      </c>
      <c r="F55" s="16" t="s">
        <v>188</v>
      </c>
      <c r="G55" s="15"/>
      <c r="H55" s="17">
        <f t="shared" ref="H55:J56" si="12">H56</f>
        <v>6803831.7000000002</v>
      </c>
      <c r="I55" s="17">
        <f t="shared" si="12"/>
        <v>6803831.7000000002</v>
      </c>
      <c r="J55" s="17">
        <f t="shared" si="12"/>
        <v>0</v>
      </c>
      <c r="K55" s="8">
        <f t="shared" si="0"/>
        <v>0</v>
      </c>
    </row>
    <row r="56" spans="2:11" ht="47.25" x14ac:dyDescent="0.25">
      <c r="B56" s="19" t="s">
        <v>22</v>
      </c>
      <c r="C56" s="15" t="s">
        <v>18</v>
      </c>
      <c r="D56" s="16" t="s">
        <v>20</v>
      </c>
      <c r="E56" s="16" t="s">
        <v>27</v>
      </c>
      <c r="F56" s="16" t="s">
        <v>188</v>
      </c>
      <c r="G56" s="15">
        <v>600</v>
      </c>
      <c r="H56" s="17">
        <f t="shared" si="12"/>
        <v>6803831.7000000002</v>
      </c>
      <c r="I56" s="17">
        <f t="shared" si="12"/>
        <v>6803831.7000000002</v>
      </c>
      <c r="J56" s="17">
        <f t="shared" si="12"/>
        <v>0</v>
      </c>
      <c r="K56" s="8">
        <f t="shared" si="0"/>
        <v>0</v>
      </c>
    </row>
    <row r="57" spans="2:11" ht="15.75" x14ac:dyDescent="0.25">
      <c r="B57" s="18" t="s">
        <v>23</v>
      </c>
      <c r="C57" s="15" t="s">
        <v>18</v>
      </c>
      <c r="D57" s="16" t="s">
        <v>20</v>
      </c>
      <c r="E57" s="16" t="s">
        <v>27</v>
      </c>
      <c r="F57" s="16" t="s">
        <v>188</v>
      </c>
      <c r="G57" s="15" t="s">
        <v>24</v>
      </c>
      <c r="H57" s="17">
        <v>6803831.7000000002</v>
      </c>
      <c r="I57" s="17">
        <v>6803831.7000000002</v>
      </c>
      <c r="J57" s="17">
        <v>0</v>
      </c>
      <c r="K57" s="8">
        <f t="shared" si="0"/>
        <v>0</v>
      </c>
    </row>
    <row r="58" spans="2:11" ht="47.25" x14ac:dyDescent="0.25">
      <c r="B58" s="18" t="s">
        <v>130</v>
      </c>
      <c r="C58" s="15" t="s">
        <v>18</v>
      </c>
      <c r="D58" s="16" t="s">
        <v>20</v>
      </c>
      <c r="E58" s="16" t="s">
        <v>27</v>
      </c>
      <c r="F58" s="16" t="s">
        <v>189</v>
      </c>
      <c r="G58" s="15"/>
      <c r="H58" s="17">
        <f t="shared" ref="H58:J59" si="13">H59</f>
        <v>2569000</v>
      </c>
      <c r="I58" s="17">
        <f t="shared" si="13"/>
        <v>2569000</v>
      </c>
      <c r="J58" s="17">
        <f t="shared" si="13"/>
        <v>1088500.1499999999</v>
      </c>
      <c r="K58" s="8">
        <f t="shared" si="0"/>
        <v>42.37057804593227</v>
      </c>
    </row>
    <row r="59" spans="2:11" ht="47.25" x14ac:dyDescent="0.25">
      <c r="B59" s="19" t="s">
        <v>22</v>
      </c>
      <c r="C59" s="15" t="s">
        <v>18</v>
      </c>
      <c r="D59" s="16" t="s">
        <v>20</v>
      </c>
      <c r="E59" s="16" t="s">
        <v>27</v>
      </c>
      <c r="F59" s="16" t="s">
        <v>189</v>
      </c>
      <c r="G59" s="15">
        <v>600</v>
      </c>
      <c r="H59" s="17">
        <f t="shared" si="13"/>
        <v>2569000</v>
      </c>
      <c r="I59" s="17">
        <f t="shared" si="13"/>
        <v>2569000</v>
      </c>
      <c r="J59" s="17">
        <f t="shared" si="13"/>
        <v>1088500.1499999999</v>
      </c>
      <c r="K59" s="8">
        <f t="shared" si="0"/>
        <v>42.37057804593227</v>
      </c>
    </row>
    <row r="60" spans="2:11" ht="15.75" x14ac:dyDescent="0.25">
      <c r="B60" s="18" t="s">
        <v>23</v>
      </c>
      <c r="C60" s="15" t="s">
        <v>18</v>
      </c>
      <c r="D60" s="16" t="s">
        <v>20</v>
      </c>
      <c r="E60" s="16" t="s">
        <v>27</v>
      </c>
      <c r="F60" s="16" t="s">
        <v>189</v>
      </c>
      <c r="G60" s="15" t="s">
        <v>24</v>
      </c>
      <c r="H60" s="17">
        <v>2569000</v>
      </c>
      <c r="I60" s="17">
        <v>2569000</v>
      </c>
      <c r="J60" s="17">
        <v>1088500.1499999999</v>
      </c>
      <c r="K60" s="8">
        <f t="shared" si="0"/>
        <v>42.37057804593227</v>
      </c>
    </row>
    <row r="61" spans="2:11" ht="63" x14ac:dyDescent="0.25">
      <c r="B61" s="18" t="s">
        <v>131</v>
      </c>
      <c r="C61" s="15" t="s">
        <v>18</v>
      </c>
      <c r="D61" s="16" t="s">
        <v>20</v>
      </c>
      <c r="E61" s="16" t="s">
        <v>27</v>
      </c>
      <c r="F61" s="16" t="s">
        <v>197</v>
      </c>
      <c r="G61" s="15"/>
      <c r="H61" s="17">
        <f t="shared" ref="H61:J62" si="14">H62</f>
        <v>393631</v>
      </c>
      <c r="I61" s="17">
        <f t="shared" si="14"/>
        <v>393631</v>
      </c>
      <c r="J61" s="17">
        <f t="shared" si="14"/>
        <v>0</v>
      </c>
      <c r="K61" s="8">
        <f t="shared" si="0"/>
        <v>0</v>
      </c>
    </row>
    <row r="62" spans="2:11" ht="57" customHeight="1" x14ac:dyDescent="0.25">
      <c r="B62" s="19" t="s">
        <v>22</v>
      </c>
      <c r="C62" s="15" t="s">
        <v>18</v>
      </c>
      <c r="D62" s="16" t="s">
        <v>20</v>
      </c>
      <c r="E62" s="16" t="s">
        <v>27</v>
      </c>
      <c r="F62" s="16" t="s">
        <v>197</v>
      </c>
      <c r="G62" s="15">
        <v>600</v>
      </c>
      <c r="H62" s="17">
        <f t="shared" si="14"/>
        <v>393631</v>
      </c>
      <c r="I62" s="17">
        <f t="shared" si="14"/>
        <v>393631</v>
      </c>
      <c r="J62" s="17">
        <v>0</v>
      </c>
      <c r="K62" s="8">
        <f t="shared" si="0"/>
        <v>0</v>
      </c>
    </row>
    <row r="63" spans="2:11" ht="15.75" x14ac:dyDescent="0.25">
      <c r="B63" s="18" t="s">
        <v>23</v>
      </c>
      <c r="C63" s="15" t="s">
        <v>18</v>
      </c>
      <c r="D63" s="16" t="s">
        <v>20</v>
      </c>
      <c r="E63" s="16" t="s">
        <v>27</v>
      </c>
      <c r="F63" s="16" t="s">
        <v>197</v>
      </c>
      <c r="G63" s="15" t="s">
        <v>24</v>
      </c>
      <c r="H63" s="17">
        <v>393631</v>
      </c>
      <c r="I63" s="17">
        <v>393631</v>
      </c>
      <c r="J63" s="17">
        <v>0</v>
      </c>
      <c r="K63" s="8">
        <f t="shared" si="0"/>
        <v>0</v>
      </c>
    </row>
    <row r="64" spans="2:11" ht="47.25" x14ac:dyDescent="0.25">
      <c r="B64" s="18" t="s">
        <v>138</v>
      </c>
      <c r="C64" s="15" t="s">
        <v>18</v>
      </c>
      <c r="D64" s="16" t="s">
        <v>20</v>
      </c>
      <c r="E64" s="16" t="s">
        <v>27</v>
      </c>
      <c r="F64" s="16" t="s">
        <v>198</v>
      </c>
      <c r="G64" s="15"/>
      <c r="H64" s="17">
        <f t="shared" ref="H64:J65" si="15">H65</f>
        <v>664894</v>
      </c>
      <c r="I64" s="17">
        <f t="shared" si="15"/>
        <v>664894</v>
      </c>
      <c r="J64" s="17">
        <f t="shared" si="15"/>
        <v>664893.62</v>
      </c>
      <c r="K64" s="8">
        <f t="shared" si="0"/>
        <v>99.999942848032916</v>
      </c>
    </row>
    <row r="65" spans="2:11" ht="47.25" x14ac:dyDescent="0.25">
      <c r="B65" s="19" t="s">
        <v>22</v>
      </c>
      <c r="C65" s="15" t="s">
        <v>18</v>
      </c>
      <c r="D65" s="16" t="s">
        <v>20</v>
      </c>
      <c r="E65" s="16" t="s">
        <v>27</v>
      </c>
      <c r="F65" s="16" t="s">
        <v>198</v>
      </c>
      <c r="G65" s="15">
        <v>600</v>
      </c>
      <c r="H65" s="17">
        <f t="shared" si="15"/>
        <v>664894</v>
      </c>
      <c r="I65" s="17">
        <f t="shared" si="15"/>
        <v>664894</v>
      </c>
      <c r="J65" s="17">
        <f t="shared" si="15"/>
        <v>664893.62</v>
      </c>
      <c r="K65" s="8">
        <f t="shared" si="0"/>
        <v>99.999942848032916</v>
      </c>
    </row>
    <row r="66" spans="2:11" ht="15.75" x14ac:dyDescent="0.25">
      <c r="B66" s="18" t="s">
        <v>23</v>
      </c>
      <c r="C66" s="15" t="s">
        <v>18</v>
      </c>
      <c r="D66" s="16" t="s">
        <v>20</v>
      </c>
      <c r="E66" s="16" t="s">
        <v>27</v>
      </c>
      <c r="F66" s="16" t="s">
        <v>198</v>
      </c>
      <c r="G66" s="15" t="s">
        <v>24</v>
      </c>
      <c r="H66" s="17">
        <v>664894</v>
      </c>
      <c r="I66" s="17">
        <v>664894</v>
      </c>
      <c r="J66" s="17">
        <v>664893.62</v>
      </c>
      <c r="K66" s="8">
        <f t="shared" si="0"/>
        <v>99.999942848032916</v>
      </c>
    </row>
    <row r="67" spans="2:11" ht="15.75" x14ac:dyDescent="0.25">
      <c r="B67" s="18" t="s">
        <v>99</v>
      </c>
      <c r="C67" s="15" t="s">
        <v>18</v>
      </c>
      <c r="D67" s="16" t="s">
        <v>20</v>
      </c>
      <c r="E67" s="16" t="s">
        <v>10</v>
      </c>
      <c r="F67" s="16"/>
      <c r="G67" s="15"/>
      <c r="H67" s="17">
        <f>H68+H71+H77</f>
        <v>21101215</v>
      </c>
      <c r="I67" s="17">
        <f>I68+I71+I77+I74</f>
        <v>25536592.529999997</v>
      </c>
      <c r="J67" s="17">
        <f>J68+J71+J77</f>
        <v>11585595.279999999</v>
      </c>
      <c r="K67" s="8">
        <f t="shared" si="0"/>
        <v>45.36860298173854</v>
      </c>
    </row>
    <row r="68" spans="2:11" ht="15.75" x14ac:dyDescent="0.25">
      <c r="B68" s="18" t="s">
        <v>139</v>
      </c>
      <c r="C68" s="15" t="s">
        <v>18</v>
      </c>
      <c r="D68" s="16" t="s">
        <v>20</v>
      </c>
      <c r="E68" s="16" t="s">
        <v>10</v>
      </c>
      <c r="F68" s="16" t="s">
        <v>199</v>
      </c>
      <c r="G68" s="15"/>
      <c r="H68" s="17">
        <f t="shared" ref="H68:J69" si="16">H69</f>
        <v>21093624</v>
      </c>
      <c r="I68" s="17">
        <f>I69</f>
        <v>17992792.149999999</v>
      </c>
      <c r="J68" s="17">
        <f t="shared" si="16"/>
        <v>10907902.85</v>
      </c>
      <c r="K68" s="8">
        <f t="shared" si="0"/>
        <v>60.623736210947122</v>
      </c>
    </row>
    <row r="69" spans="2:11" ht="47.25" x14ac:dyDescent="0.25">
      <c r="B69" s="19" t="s">
        <v>22</v>
      </c>
      <c r="C69" s="15" t="s">
        <v>18</v>
      </c>
      <c r="D69" s="16" t="s">
        <v>20</v>
      </c>
      <c r="E69" s="16" t="s">
        <v>10</v>
      </c>
      <c r="F69" s="16" t="s">
        <v>199</v>
      </c>
      <c r="G69" s="15">
        <v>600</v>
      </c>
      <c r="H69" s="17">
        <f t="shared" si="16"/>
        <v>21093624</v>
      </c>
      <c r="I69" s="17">
        <f t="shared" si="16"/>
        <v>17992792.149999999</v>
      </c>
      <c r="J69" s="17">
        <f t="shared" si="16"/>
        <v>10907902.85</v>
      </c>
      <c r="K69" s="8">
        <f t="shared" si="0"/>
        <v>60.623736210947122</v>
      </c>
    </row>
    <row r="70" spans="2:11" ht="15.75" x14ac:dyDescent="0.25">
      <c r="B70" s="18" t="s">
        <v>23</v>
      </c>
      <c r="C70" s="15" t="s">
        <v>18</v>
      </c>
      <c r="D70" s="16" t="s">
        <v>20</v>
      </c>
      <c r="E70" s="16" t="s">
        <v>10</v>
      </c>
      <c r="F70" s="16" t="s">
        <v>199</v>
      </c>
      <c r="G70" s="15" t="s">
        <v>24</v>
      </c>
      <c r="H70" s="17">
        <v>21093624</v>
      </c>
      <c r="I70" s="17">
        <f>17992792.15</f>
        <v>17992792.149999999</v>
      </c>
      <c r="J70" s="17">
        <v>10907902.85</v>
      </c>
      <c r="K70" s="8">
        <f t="shared" si="0"/>
        <v>60.623736210947122</v>
      </c>
    </row>
    <row r="71" spans="2:11" ht="47.25" x14ac:dyDescent="0.25">
      <c r="B71" s="18" t="s">
        <v>140</v>
      </c>
      <c r="C71" s="15" t="s">
        <v>18</v>
      </c>
      <c r="D71" s="16" t="s">
        <v>20</v>
      </c>
      <c r="E71" s="16" t="s">
        <v>10</v>
      </c>
      <c r="F71" s="16" t="s">
        <v>200</v>
      </c>
      <c r="G71" s="15"/>
      <c r="H71" s="17">
        <f t="shared" ref="H71:J72" si="17">H72</f>
        <v>0</v>
      </c>
      <c r="I71" s="17">
        <f>I72</f>
        <v>3905200</v>
      </c>
      <c r="J71" s="17">
        <f t="shared" si="17"/>
        <v>677692.43</v>
      </c>
      <c r="K71" s="8">
        <f t="shared" si="0"/>
        <v>17.353590853221348</v>
      </c>
    </row>
    <row r="72" spans="2:11" ht="51.75" customHeight="1" x14ac:dyDescent="0.25">
      <c r="B72" s="19" t="s">
        <v>22</v>
      </c>
      <c r="C72" s="15" t="s">
        <v>18</v>
      </c>
      <c r="D72" s="16" t="s">
        <v>20</v>
      </c>
      <c r="E72" s="16" t="s">
        <v>10</v>
      </c>
      <c r="F72" s="16" t="s">
        <v>200</v>
      </c>
      <c r="G72" s="15">
        <v>600</v>
      </c>
      <c r="H72" s="17">
        <f t="shared" si="17"/>
        <v>0</v>
      </c>
      <c r="I72" s="17">
        <f t="shared" si="17"/>
        <v>3905200</v>
      </c>
      <c r="J72" s="17">
        <f t="shared" si="17"/>
        <v>677692.43</v>
      </c>
      <c r="K72" s="8">
        <f t="shared" si="0"/>
        <v>17.353590853221348</v>
      </c>
    </row>
    <row r="73" spans="2:11" ht="22.5" customHeight="1" x14ac:dyDescent="0.25">
      <c r="B73" s="18" t="s">
        <v>23</v>
      </c>
      <c r="C73" s="15" t="s">
        <v>18</v>
      </c>
      <c r="D73" s="16" t="s">
        <v>20</v>
      </c>
      <c r="E73" s="16" t="s">
        <v>10</v>
      </c>
      <c r="F73" s="16" t="s">
        <v>200</v>
      </c>
      <c r="G73" s="15">
        <v>610</v>
      </c>
      <c r="H73" s="17">
        <v>0</v>
      </c>
      <c r="I73" s="17">
        <f>3641191.8+264008.2</f>
        <v>3905200</v>
      </c>
      <c r="J73" s="17">
        <v>677692.43</v>
      </c>
      <c r="K73" s="8">
        <f t="shared" si="0"/>
        <v>17.353590853221348</v>
      </c>
    </row>
    <row r="74" spans="2:11" ht="50.25" customHeight="1" x14ac:dyDescent="0.25">
      <c r="B74" s="18" t="s">
        <v>129</v>
      </c>
      <c r="C74" s="15" t="s">
        <v>18</v>
      </c>
      <c r="D74" s="16" t="s">
        <v>20</v>
      </c>
      <c r="E74" s="16" t="s">
        <v>10</v>
      </c>
      <c r="F74" s="16" t="s">
        <v>188</v>
      </c>
      <c r="G74" s="15"/>
      <c r="H74" s="17"/>
      <c r="I74" s="17">
        <f>I75</f>
        <v>3450944</v>
      </c>
      <c r="J74" s="17"/>
      <c r="K74" s="8"/>
    </row>
    <row r="75" spans="2:11" ht="57.75" customHeight="1" x14ac:dyDescent="0.25">
      <c r="B75" s="19" t="s">
        <v>22</v>
      </c>
      <c r="C75" s="15" t="s">
        <v>18</v>
      </c>
      <c r="D75" s="16" t="s">
        <v>20</v>
      </c>
      <c r="E75" s="16" t="s">
        <v>10</v>
      </c>
      <c r="F75" s="16" t="s">
        <v>188</v>
      </c>
      <c r="G75" s="15">
        <v>600</v>
      </c>
      <c r="H75" s="17"/>
      <c r="I75" s="17">
        <f>I76</f>
        <v>3450944</v>
      </c>
      <c r="J75" s="17"/>
      <c r="K75" s="8"/>
    </row>
    <row r="76" spans="2:11" ht="20.25" customHeight="1" x14ac:dyDescent="0.25">
      <c r="B76" s="18" t="s">
        <v>23</v>
      </c>
      <c r="C76" s="15" t="s">
        <v>18</v>
      </c>
      <c r="D76" s="16" t="s">
        <v>20</v>
      </c>
      <c r="E76" s="16" t="s">
        <v>10</v>
      </c>
      <c r="F76" s="16" t="s">
        <v>188</v>
      </c>
      <c r="G76" s="15">
        <v>610</v>
      </c>
      <c r="H76" s="17"/>
      <c r="I76" s="17">
        <v>3450944</v>
      </c>
      <c r="J76" s="17"/>
      <c r="K76" s="8"/>
    </row>
    <row r="77" spans="2:11" ht="45.75" customHeight="1" x14ac:dyDescent="0.25">
      <c r="B77" s="18" t="s">
        <v>201</v>
      </c>
      <c r="C77" s="15" t="s">
        <v>18</v>
      </c>
      <c r="D77" s="16" t="s">
        <v>20</v>
      </c>
      <c r="E77" s="16" t="s">
        <v>10</v>
      </c>
      <c r="F77" s="16" t="s">
        <v>202</v>
      </c>
      <c r="G77" s="15"/>
      <c r="H77" s="17">
        <f t="shared" ref="H77:J78" si="18">H78</f>
        <v>7591</v>
      </c>
      <c r="I77" s="17">
        <f t="shared" si="18"/>
        <v>187656.38</v>
      </c>
      <c r="J77" s="17">
        <f t="shared" si="18"/>
        <v>0</v>
      </c>
      <c r="K77" s="8">
        <f t="shared" ref="K77:K144" si="19">J77/I77*100</f>
        <v>0</v>
      </c>
    </row>
    <row r="78" spans="2:11" ht="54.75" customHeight="1" x14ac:dyDescent="0.25">
      <c r="B78" s="19" t="s">
        <v>22</v>
      </c>
      <c r="C78" s="15" t="s">
        <v>18</v>
      </c>
      <c r="D78" s="16" t="s">
        <v>20</v>
      </c>
      <c r="E78" s="16" t="s">
        <v>10</v>
      </c>
      <c r="F78" s="16" t="s">
        <v>202</v>
      </c>
      <c r="G78" s="15">
        <v>600</v>
      </c>
      <c r="H78" s="17">
        <f t="shared" si="18"/>
        <v>7591</v>
      </c>
      <c r="I78" s="17">
        <f t="shared" si="18"/>
        <v>187656.38</v>
      </c>
      <c r="J78" s="17"/>
      <c r="K78" s="8">
        <f t="shared" si="19"/>
        <v>0</v>
      </c>
    </row>
    <row r="79" spans="2:11" ht="15.75" x14ac:dyDescent="0.25">
      <c r="B79" s="18" t="s">
        <v>23</v>
      </c>
      <c r="C79" s="15" t="s">
        <v>18</v>
      </c>
      <c r="D79" s="16" t="s">
        <v>20</v>
      </c>
      <c r="E79" s="16" t="s">
        <v>10</v>
      </c>
      <c r="F79" s="16" t="s">
        <v>202</v>
      </c>
      <c r="G79" s="15" t="s">
        <v>24</v>
      </c>
      <c r="H79" s="17">
        <v>7591</v>
      </c>
      <c r="I79" s="17">
        <v>187656.38</v>
      </c>
      <c r="J79" s="17"/>
      <c r="K79" s="8">
        <f t="shared" si="19"/>
        <v>0</v>
      </c>
    </row>
    <row r="80" spans="2:11" ht="15.75" x14ac:dyDescent="0.25">
      <c r="B80" s="18" t="s">
        <v>142</v>
      </c>
      <c r="C80" s="15" t="s">
        <v>18</v>
      </c>
      <c r="D80" s="16" t="s">
        <v>20</v>
      </c>
      <c r="E80" s="16" t="s">
        <v>20</v>
      </c>
      <c r="F80" s="16"/>
      <c r="G80" s="15"/>
      <c r="H80" s="17">
        <f t="shared" ref="H80:J82" si="20">H81</f>
        <v>798000</v>
      </c>
      <c r="I80" s="17">
        <f t="shared" si="20"/>
        <v>798000</v>
      </c>
      <c r="J80" s="17">
        <f t="shared" si="20"/>
        <v>0</v>
      </c>
      <c r="K80" s="8">
        <f t="shared" si="19"/>
        <v>0</v>
      </c>
    </row>
    <row r="81" spans="2:11" ht="31.5" x14ac:dyDescent="0.25">
      <c r="B81" s="18" t="s">
        <v>29</v>
      </c>
      <c r="C81" s="15" t="s">
        <v>18</v>
      </c>
      <c r="D81" s="16" t="s">
        <v>20</v>
      </c>
      <c r="E81" s="16" t="s">
        <v>20</v>
      </c>
      <c r="F81" s="16" t="s">
        <v>203</v>
      </c>
      <c r="G81" s="15"/>
      <c r="H81" s="17">
        <f t="shared" si="20"/>
        <v>798000</v>
      </c>
      <c r="I81" s="17">
        <f t="shared" si="20"/>
        <v>798000</v>
      </c>
      <c r="J81" s="17">
        <f t="shared" si="20"/>
        <v>0</v>
      </c>
      <c r="K81" s="8">
        <f t="shared" si="19"/>
        <v>0</v>
      </c>
    </row>
    <row r="82" spans="2:11" ht="47.25" x14ac:dyDescent="0.25">
      <c r="B82" s="19" t="s">
        <v>22</v>
      </c>
      <c r="C82" s="15" t="s">
        <v>18</v>
      </c>
      <c r="D82" s="16" t="s">
        <v>20</v>
      </c>
      <c r="E82" s="16" t="s">
        <v>20</v>
      </c>
      <c r="F82" s="16" t="s">
        <v>203</v>
      </c>
      <c r="G82" s="15">
        <v>600</v>
      </c>
      <c r="H82" s="17">
        <f t="shared" si="20"/>
        <v>798000</v>
      </c>
      <c r="I82" s="17">
        <f t="shared" si="20"/>
        <v>798000</v>
      </c>
      <c r="J82" s="17">
        <f t="shared" si="20"/>
        <v>0</v>
      </c>
      <c r="K82" s="8">
        <f t="shared" si="19"/>
        <v>0</v>
      </c>
    </row>
    <row r="83" spans="2:11" ht="15.75" x14ac:dyDescent="0.25">
      <c r="B83" s="18" t="s">
        <v>23</v>
      </c>
      <c r="C83" s="15" t="s">
        <v>18</v>
      </c>
      <c r="D83" s="16" t="s">
        <v>20</v>
      </c>
      <c r="E83" s="16" t="s">
        <v>20</v>
      </c>
      <c r="F83" s="16" t="s">
        <v>203</v>
      </c>
      <c r="G83" s="15" t="s">
        <v>24</v>
      </c>
      <c r="H83" s="17">
        <v>798000</v>
      </c>
      <c r="I83" s="17">
        <v>798000</v>
      </c>
      <c r="J83" s="17">
        <v>0</v>
      </c>
      <c r="K83" s="8">
        <f t="shared" si="19"/>
        <v>0</v>
      </c>
    </row>
    <row r="84" spans="2:11" ht="15.75" x14ac:dyDescent="0.25">
      <c r="B84" s="18" t="s">
        <v>30</v>
      </c>
      <c r="C84" s="15" t="s">
        <v>18</v>
      </c>
      <c r="D84" s="16" t="s">
        <v>20</v>
      </c>
      <c r="E84" s="16" t="s">
        <v>31</v>
      </c>
      <c r="F84" s="16"/>
      <c r="G84" s="15"/>
      <c r="H84" s="17">
        <f>H85+H88+H91+H94+H100+H104+H107+H110+H113+H116</f>
        <v>48564134</v>
      </c>
      <c r="I84" s="17">
        <f>I85+I88+I91+I94+I100+I104+I107+I110+I113+I116</f>
        <v>49516998.549999997</v>
      </c>
      <c r="J84" s="17">
        <f>J85+J88+J91+J94+J100+J104+J107+J110+J113+J116</f>
        <v>21894861.57</v>
      </c>
      <c r="K84" s="8">
        <f t="shared" si="19"/>
        <v>44.216859282962339</v>
      </c>
    </row>
    <row r="85" spans="2:11" ht="128.25" customHeight="1" x14ac:dyDescent="0.25">
      <c r="B85" s="18" t="s">
        <v>143</v>
      </c>
      <c r="C85" s="15" t="s">
        <v>18</v>
      </c>
      <c r="D85" s="16" t="s">
        <v>20</v>
      </c>
      <c r="E85" s="16" t="s">
        <v>31</v>
      </c>
      <c r="F85" s="16" t="s">
        <v>204</v>
      </c>
      <c r="G85" s="15"/>
      <c r="H85" s="17">
        <f t="shared" ref="H85:J86" si="21">H86</f>
        <v>8470800</v>
      </c>
      <c r="I85" s="17">
        <f t="shared" si="21"/>
        <v>8470800</v>
      </c>
      <c r="J85" s="17">
        <f t="shared" si="21"/>
        <v>4235400</v>
      </c>
      <c r="K85" s="8">
        <f t="shared" si="19"/>
        <v>50</v>
      </c>
    </row>
    <row r="86" spans="2:11" ht="47.25" x14ac:dyDescent="0.25">
      <c r="B86" s="19" t="s">
        <v>22</v>
      </c>
      <c r="C86" s="15" t="s">
        <v>18</v>
      </c>
      <c r="D86" s="16" t="s">
        <v>20</v>
      </c>
      <c r="E86" s="16" t="s">
        <v>31</v>
      </c>
      <c r="F86" s="16" t="s">
        <v>204</v>
      </c>
      <c r="G86" s="15">
        <v>600</v>
      </c>
      <c r="H86" s="17">
        <f t="shared" si="21"/>
        <v>8470800</v>
      </c>
      <c r="I86" s="17">
        <f t="shared" si="21"/>
        <v>8470800</v>
      </c>
      <c r="J86" s="17">
        <f t="shared" si="21"/>
        <v>4235400</v>
      </c>
      <c r="K86" s="8">
        <f t="shared" si="19"/>
        <v>50</v>
      </c>
    </row>
    <row r="87" spans="2:11" ht="15.75" x14ac:dyDescent="0.25">
      <c r="B87" s="18" t="s">
        <v>23</v>
      </c>
      <c r="C87" s="15" t="s">
        <v>18</v>
      </c>
      <c r="D87" s="16" t="s">
        <v>20</v>
      </c>
      <c r="E87" s="16" t="s">
        <v>31</v>
      </c>
      <c r="F87" s="16" t="s">
        <v>204</v>
      </c>
      <c r="G87" s="15" t="s">
        <v>24</v>
      </c>
      <c r="H87" s="17">
        <v>8470800</v>
      </c>
      <c r="I87" s="17">
        <v>8470800</v>
      </c>
      <c r="J87" s="17">
        <v>4235400</v>
      </c>
      <c r="K87" s="8">
        <f t="shared" si="19"/>
        <v>50</v>
      </c>
    </row>
    <row r="88" spans="2:11" ht="47.25" x14ac:dyDescent="0.25">
      <c r="B88" s="18" t="s">
        <v>100</v>
      </c>
      <c r="C88" s="15" t="s">
        <v>18</v>
      </c>
      <c r="D88" s="16" t="s">
        <v>20</v>
      </c>
      <c r="E88" s="16" t="s">
        <v>31</v>
      </c>
      <c r="F88" s="16" t="s">
        <v>205</v>
      </c>
      <c r="G88" s="15"/>
      <c r="H88" s="17">
        <f t="shared" ref="H88:J89" si="22">H89</f>
        <v>1474505</v>
      </c>
      <c r="I88" s="17">
        <f t="shared" si="22"/>
        <v>1474505</v>
      </c>
      <c r="J88" s="17">
        <f t="shared" si="22"/>
        <v>567907.65</v>
      </c>
      <c r="K88" s="8">
        <f t="shared" si="19"/>
        <v>38.515138978843751</v>
      </c>
    </row>
    <row r="89" spans="2:11" ht="94.5" x14ac:dyDescent="0.25">
      <c r="B89" s="19" t="s">
        <v>11</v>
      </c>
      <c r="C89" s="15" t="s">
        <v>18</v>
      </c>
      <c r="D89" s="16" t="s">
        <v>20</v>
      </c>
      <c r="E89" s="16" t="s">
        <v>31</v>
      </c>
      <c r="F89" s="16" t="s">
        <v>205</v>
      </c>
      <c r="G89" s="15">
        <v>100</v>
      </c>
      <c r="H89" s="17">
        <f t="shared" si="22"/>
        <v>1474505</v>
      </c>
      <c r="I89" s="17">
        <f t="shared" si="22"/>
        <v>1474505</v>
      </c>
      <c r="J89" s="17">
        <f>J90</f>
        <v>567907.65</v>
      </c>
      <c r="K89" s="8">
        <f t="shared" si="19"/>
        <v>38.515138978843751</v>
      </c>
    </row>
    <row r="90" spans="2:11" ht="31.5" x14ac:dyDescent="0.25">
      <c r="B90" s="18" t="s">
        <v>12</v>
      </c>
      <c r="C90" s="15" t="s">
        <v>18</v>
      </c>
      <c r="D90" s="16" t="s">
        <v>20</v>
      </c>
      <c r="E90" s="16" t="s">
        <v>31</v>
      </c>
      <c r="F90" s="16" t="s">
        <v>205</v>
      </c>
      <c r="G90" s="15" t="s">
        <v>13</v>
      </c>
      <c r="H90" s="17">
        <v>1474505</v>
      </c>
      <c r="I90" s="17">
        <f>1132492+342013</f>
        <v>1474505</v>
      </c>
      <c r="J90" s="17">
        <v>567907.65</v>
      </c>
      <c r="K90" s="8">
        <f t="shared" si="19"/>
        <v>38.515138978843751</v>
      </c>
    </row>
    <row r="91" spans="2:11" ht="31.5" x14ac:dyDescent="0.25">
      <c r="B91" s="18" t="s">
        <v>144</v>
      </c>
      <c r="C91" s="15" t="s">
        <v>18</v>
      </c>
      <c r="D91" s="16" t="s">
        <v>20</v>
      </c>
      <c r="E91" s="16" t="s">
        <v>31</v>
      </c>
      <c r="F91" s="16" t="s">
        <v>206</v>
      </c>
      <c r="G91" s="15"/>
      <c r="H91" s="17">
        <f t="shared" ref="H91:J92" si="23">H92</f>
        <v>1726266</v>
      </c>
      <c r="I91" s="17">
        <f t="shared" si="23"/>
        <v>1726266</v>
      </c>
      <c r="J91" s="17">
        <f t="shared" si="23"/>
        <v>838968.04</v>
      </c>
      <c r="K91" s="8">
        <f t="shared" si="19"/>
        <v>48.600160114374027</v>
      </c>
    </row>
    <row r="92" spans="2:11" ht="47.25" x14ac:dyDescent="0.25">
      <c r="B92" s="19" t="s">
        <v>22</v>
      </c>
      <c r="C92" s="15" t="s">
        <v>18</v>
      </c>
      <c r="D92" s="16" t="s">
        <v>20</v>
      </c>
      <c r="E92" s="16" t="s">
        <v>31</v>
      </c>
      <c r="F92" s="16" t="s">
        <v>206</v>
      </c>
      <c r="G92" s="15">
        <v>600</v>
      </c>
      <c r="H92" s="17">
        <f t="shared" si="23"/>
        <v>1726266</v>
      </c>
      <c r="I92" s="17">
        <f t="shared" si="23"/>
        <v>1726266</v>
      </c>
      <c r="J92" s="17">
        <f t="shared" si="23"/>
        <v>838968.04</v>
      </c>
      <c r="K92" s="8">
        <f t="shared" si="19"/>
        <v>48.600160114374027</v>
      </c>
    </row>
    <row r="93" spans="2:11" ht="15.75" x14ac:dyDescent="0.25">
      <c r="B93" s="18" t="s">
        <v>23</v>
      </c>
      <c r="C93" s="15" t="s">
        <v>18</v>
      </c>
      <c r="D93" s="16" t="s">
        <v>20</v>
      </c>
      <c r="E93" s="16" t="s">
        <v>31</v>
      </c>
      <c r="F93" s="16" t="s">
        <v>206</v>
      </c>
      <c r="G93" s="15" t="s">
        <v>24</v>
      </c>
      <c r="H93" s="17">
        <v>1726266</v>
      </c>
      <c r="I93" s="17">
        <v>1726266</v>
      </c>
      <c r="J93" s="17">
        <v>838968.04</v>
      </c>
      <c r="K93" s="8">
        <f t="shared" si="19"/>
        <v>48.600160114374027</v>
      </c>
    </row>
    <row r="94" spans="2:11" ht="47.25" x14ac:dyDescent="0.25">
      <c r="B94" s="18" t="s">
        <v>145</v>
      </c>
      <c r="C94" s="15" t="s">
        <v>18</v>
      </c>
      <c r="D94" s="16" t="s">
        <v>20</v>
      </c>
      <c r="E94" s="16" t="s">
        <v>31</v>
      </c>
      <c r="F94" s="16" t="s">
        <v>207</v>
      </c>
      <c r="G94" s="15"/>
      <c r="H94" s="17">
        <f>H95+H98</f>
        <v>36297724</v>
      </c>
      <c r="I94" s="17">
        <f>I95+I98</f>
        <v>36745588.549999997</v>
      </c>
      <c r="J94" s="17">
        <f>J95+J98</f>
        <v>16120090.32</v>
      </c>
      <c r="K94" s="8">
        <f t="shared" si="19"/>
        <v>43.869457412732075</v>
      </c>
    </row>
    <row r="95" spans="2:11" ht="94.5" x14ac:dyDescent="0.25">
      <c r="B95" s="19" t="s">
        <v>11</v>
      </c>
      <c r="C95" s="15" t="s">
        <v>18</v>
      </c>
      <c r="D95" s="16" t="s">
        <v>20</v>
      </c>
      <c r="E95" s="16" t="s">
        <v>31</v>
      </c>
      <c r="F95" s="16" t="s">
        <v>207</v>
      </c>
      <c r="G95" s="15">
        <v>100</v>
      </c>
      <c r="H95" s="17">
        <f>H96+H97</f>
        <v>34723678</v>
      </c>
      <c r="I95" s="17">
        <f>I96+I97</f>
        <v>34723678</v>
      </c>
      <c r="J95" s="17">
        <f>J96+J97</f>
        <v>15232638.050000001</v>
      </c>
      <c r="K95" s="8">
        <f t="shared" si="19"/>
        <v>43.868158350045753</v>
      </c>
    </row>
    <row r="96" spans="2:11" ht="31.5" x14ac:dyDescent="0.25">
      <c r="B96" s="18" t="s">
        <v>71</v>
      </c>
      <c r="C96" s="15" t="s">
        <v>18</v>
      </c>
      <c r="D96" s="16" t="s">
        <v>20</v>
      </c>
      <c r="E96" s="16" t="s">
        <v>31</v>
      </c>
      <c r="F96" s="16" t="s">
        <v>207</v>
      </c>
      <c r="G96" s="15" t="s">
        <v>72</v>
      </c>
      <c r="H96" s="17">
        <v>23688059</v>
      </c>
      <c r="I96" s="17">
        <f>18192672+1200+5494187</f>
        <v>23688059</v>
      </c>
      <c r="J96" s="17">
        <v>11134556.68</v>
      </c>
      <c r="K96" s="8">
        <f t="shared" si="19"/>
        <v>47.004934764811246</v>
      </c>
    </row>
    <row r="97" spans="2:11" ht="31.5" x14ac:dyDescent="0.25">
      <c r="B97" s="18" t="s">
        <v>12</v>
      </c>
      <c r="C97" s="15" t="s">
        <v>18</v>
      </c>
      <c r="D97" s="16" t="s">
        <v>20</v>
      </c>
      <c r="E97" s="16" t="s">
        <v>31</v>
      </c>
      <c r="F97" s="16" t="s">
        <v>207</v>
      </c>
      <c r="G97" s="15" t="s">
        <v>13</v>
      </c>
      <c r="H97" s="17">
        <v>11035619</v>
      </c>
      <c r="I97" s="17">
        <f>8474779+2000+2558840</f>
        <v>11035619</v>
      </c>
      <c r="J97" s="17">
        <v>4098081.37</v>
      </c>
      <c r="K97" s="8">
        <f t="shared" si="19"/>
        <v>37.135038551077201</v>
      </c>
    </row>
    <row r="98" spans="2:11" ht="47.25" x14ac:dyDescent="0.25">
      <c r="B98" s="19" t="s">
        <v>135</v>
      </c>
      <c r="C98" s="15" t="s">
        <v>18</v>
      </c>
      <c r="D98" s="16" t="s">
        <v>20</v>
      </c>
      <c r="E98" s="16" t="s">
        <v>31</v>
      </c>
      <c r="F98" s="16" t="s">
        <v>207</v>
      </c>
      <c r="G98" s="15">
        <v>200</v>
      </c>
      <c r="H98" s="17">
        <f>H99</f>
        <v>1574046</v>
      </c>
      <c r="I98" s="17">
        <f>I99</f>
        <v>2021910.55</v>
      </c>
      <c r="J98" s="17">
        <f>J99</f>
        <v>887452.27</v>
      </c>
      <c r="K98" s="8">
        <f t="shared" si="19"/>
        <v>43.891767120953986</v>
      </c>
    </row>
    <row r="99" spans="2:11" ht="47.25" x14ac:dyDescent="0.25">
      <c r="B99" s="18" t="s">
        <v>14</v>
      </c>
      <c r="C99" s="15" t="s">
        <v>18</v>
      </c>
      <c r="D99" s="16" t="s">
        <v>20</v>
      </c>
      <c r="E99" s="16" t="s">
        <v>31</v>
      </c>
      <c r="F99" s="16" t="s">
        <v>207</v>
      </c>
      <c r="G99" s="15" t="s">
        <v>15</v>
      </c>
      <c r="H99" s="17">
        <v>1574046</v>
      </c>
      <c r="I99" s="17">
        <f>1537557.55+484353</f>
        <v>2021910.55</v>
      </c>
      <c r="J99" s="17">
        <v>887452.27</v>
      </c>
      <c r="K99" s="8">
        <f t="shared" si="19"/>
        <v>43.891767120953986</v>
      </c>
    </row>
    <row r="100" spans="2:11" ht="31.5" x14ac:dyDescent="0.25">
      <c r="B100" s="18" t="s">
        <v>118</v>
      </c>
      <c r="C100" s="15" t="s">
        <v>18</v>
      </c>
      <c r="D100" s="16" t="s">
        <v>20</v>
      </c>
      <c r="E100" s="16" t="s">
        <v>31</v>
      </c>
      <c r="F100" s="16" t="s">
        <v>208</v>
      </c>
      <c r="G100" s="15"/>
      <c r="H100" s="17">
        <f>H101</f>
        <v>15500</v>
      </c>
      <c r="I100" s="17">
        <f>I101</f>
        <v>520500</v>
      </c>
      <c r="J100" s="17">
        <f>J101</f>
        <v>10739.16</v>
      </c>
      <c r="K100" s="8">
        <f t="shared" si="19"/>
        <v>2.0632391930835734</v>
      </c>
    </row>
    <row r="101" spans="2:11" ht="15.75" x14ac:dyDescent="0.25">
      <c r="B101" s="19" t="s">
        <v>25</v>
      </c>
      <c r="C101" s="15" t="s">
        <v>18</v>
      </c>
      <c r="D101" s="16" t="s">
        <v>20</v>
      </c>
      <c r="E101" s="16" t="s">
        <v>31</v>
      </c>
      <c r="F101" s="16" t="s">
        <v>208</v>
      </c>
      <c r="G101" s="15">
        <v>800</v>
      </c>
      <c r="H101" s="17">
        <f>H102+H103</f>
        <v>15500</v>
      </c>
      <c r="I101" s="17">
        <v>520500</v>
      </c>
      <c r="J101" s="17">
        <f>J102+J103</f>
        <v>10739.16</v>
      </c>
      <c r="K101" s="8">
        <f t="shared" si="19"/>
        <v>2.0632391930835734</v>
      </c>
    </row>
    <row r="102" spans="2:11" ht="15.75" x14ac:dyDescent="0.25">
      <c r="B102" s="18" t="s">
        <v>292</v>
      </c>
      <c r="C102" s="15" t="s">
        <v>18</v>
      </c>
      <c r="D102" s="16" t="s">
        <v>20</v>
      </c>
      <c r="E102" s="16" t="s">
        <v>31</v>
      </c>
      <c r="F102" s="16" t="s">
        <v>208</v>
      </c>
      <c r="G102" s="15">
        <v>830</v>
      </c>
      <c r="H102" s="17">
        <v>0</v>
      </c>
      <c r="I102" s="17">
        <v>500000</v>
      </c>
      <c r="J102" s="17">
        <v>0</v>
      </c>
      <c r="K102" s="8">
        <f t="shared" si="19"/>
        <v>0</v>
      </c>
    </row>
    <row r="103" spans="2:11" ht="17.25" customHeight="1" x14ac:dyDescent="0.25">
      <c r="B103" s="18" t="s">
        <v>16</v>
      </c>
      <c r="C103" s="15" t="s">
        <v>18</v>
      </c>
      <c r="D103" s="16" t="s">
        <v>20</v>
      </c>
      <c r="E103" s="16" t="s">
        <v>31</v>
      </c>
      <c r="F103" s="16" t="s">
        <v>208</v>
      </c>
      <c r="G103" s="15" t="s">
        <v>17</v>
      </c>
      <c r="H103" s="17">
        <v>15500</v>
      </c>
      <c r="I103" s="17">
        <v>15500</v>
      </c>
      <c r="J103" s="17">
        <v>10739.16</v>
      </c>
      <c r="K103" s="8">
        <f t="shared" si="19"/>
        <v>69.284903225806445</v>
      </c>
    </row>
    <row r="104" spans="2:11" ht="18" customHeight="1" x14ac:dyDescent="0.25">
      <c r="B104" s="18" t="s">
        <v>102</v>
      </c>
      <c r="C104" s="15" t="s">
        <v>18</v>
      </c>
      <c r="D104" s="16" t="s">
        <v>20</v>
      </c>
      <c r="E104" s="16" t="s">
        <v>31</v>
      </c>
      <c r="F104" s="16" t="s">
        <v>209</v>
      </c>
      <c r="G104" s="15"/>
      <c r="H104" s="17">
        <f t="shared" ref="H104:J105" si="24">H105</f>
        <v>235339</v>
      </c>
      <c r="I104" s="17">
        <f t="shared" si="24"/>
        <v>235339</v>
      </c>
      <c r="J104" s="17">
        <f t="shared" si="24"/>
        <v>0</v>
      </c>
      <c r="K104" s="8">
        <f t="shared" si="19"/>
        <v>0</v>
      </c>
    </row>
    <row r="105" spans="2:11" ht="47.25" x14ac:dyDescent="0.25">
      <c r="B105" s="19" t="s">
        <v>22</v>
      </c>
      <c r="C105" s="15" t="s">
        <v>18</v>
      </c>
      <c r="D105" s="16" t="s">
        <v>20</v>
      </c>
      <c r="E105" s="16" t="s">
        <v>31</v>
      </c>
      <c r="F105" s="16" t="s">
        <v>209</v>
      </c>
      <c r="G105" s="15">
        <v>600</v>
      </c>
      <c r="H105" s="17">
        <f t="shared" si="24"/>
        <v>235339</v>
      </c>
      <c r="I105" s="17">
        <f t="shared" si="24"/>
        <v>235339</v>
      </c>
      <c r="J105" s="17">
        <f t="shared" si="24"/>
        <v>0</v>
      </c>
      <c r="K105" s="8">
        <f t="shared" si="19"/>
        <v>0</v>
      </c>
    </row>
    <row r="106" spans="2:11" ht="15.75" x14ac:dyDescent="0.25">
      <c r="B106" s="18" t="s">
        <v>23</v>
      </c>
      <c r="C106" s="15" t="s">
        <v>18</v>
      </c>
      <c r="D106" s="16" t="s">
        <v>20</v>
      </c>
      <c r="E106" s="16" t="s">
        <v>31</v>
      </c>
      <c r="F106" s="16" t="s">
        <v>209</v>
      </c>
      <c r="G106" s="15" t="s">
        <v>24</v>
      </c>
      <c r="H106" s="17">
        <v>235339</v>
      </c>
      <c r="I106" s="17">
        <v>235339</v>
      </c>
      <c r="J106" s="17">
        <v>0</v>
      </c>
      <c r="K106" s="8">
        <f t="shared" si="19"/>
        <v>0</v>
      </c>
    </row>
    <row r="107" spans="2:11" ht="31.5" x14ac:dyDescent="0.25">
      <c r="B107" s="18" t="s">
        <v>101</v>
      </c>
      <c r="C107" s="15" t="s">
        <v>18</v>
      </c>
      <c r="D107" s="16" t="s">
        <v>20</v>
      </c>
      <c r="E107" s="16" t="s">
        <v>31</v>
      </c>
      <c r="F107" s="16" t="s">
        <v>210</v>
      </c>
      <c r="G107" s="15"/>
      <c r="H107" s="17">
        <f t="shared" ref="H107:J108" si="25">H108</f>
        <v>28000</v>
      </c>
      <c r="I107" s="17">
        <f t="shared" si="25"/>
        <v>28000</v>
      </c>
      <c r="J107" s="17">
        <f t="shared" si="25"/>
        <v>0</v>
      </c>
      <c r="K107" s="8">
        <f t="shared" si="19"/>
        <v>0</v>
      </c>
    </row>
    <row r="108" spans="2:11" ht="47.25" x14ac:dyDescent="0.25">
      <c r="B108" s="19" t="s">
        <v>22</v>
      </c>
      <c r="C108" s="15" t="s">
        <v>18</v>
      </c>
      <c r="D108" s="16" t="s">
        <v>20</v>
      </c>
      <c r="E108" s="16" t="s">
        <v>31</v>
      </c>
      <c r="F108" s="16" t="s">
        <v>210</v>
      </c>
      <c r="G108" s="15">
        <v>600</v>
      </c>
      <c r="H108" s="17">
        <f t="shared" si="25"/>
        <v>28000</v>
      </c>
      <c r="I108" s="17">
        <f t="shared" si="25"/>
        <v>28000</v>
      </c>
      <c r="J108" s="17">
        <f t="shared" si="25"/>
        <v>0</v>
      </c>
      <c r="K108" s="8">
        <f t="shared" si="19"/>
        <v>0</v>
      </c>
    </row>
    <row r="109" spans="2:11" ht="15.75" x14ac:dyDescent="0.25">
      <c r="B109" s="18" t="s">
        <v>23</v>
      </c>
      <c r="C109" s="15" t="s">
        <v>18</v>
      </c>
      <c r="D109" s="16" t="s">
        <v>20</v>
      </c>
      <c r="E109" s="16" t="s">
        <v>31</v>
      </c>
      <c r="F109" s="16" t="s">
        <v>210</v>
      </c>
      <c r="G109" s="15" t="s">
        <v>24</v>
      </c>
      <c r="H109" s="17">
        <v>28000</v>
      </c>
      <c r="I109" s="17">
        <v>28000</v>
      </c>
      <c r="J109" s="17">
        <v>0</v>
      </c>
      <c r="K109" s="8">
        <f t="shared" si="19"/>
        <v>0</v>
      </c>
    </row>
    <row r="110" spans="2:11" ht="21" customHeight="1" x14ac:dyDescent="0.25">
      <c r="B110" s="18" t="s">
        <v>147</v>
      </c>
      <c r="C110" s="15" t="s">
        <v>18</v>
      </c>
      <c r="D110" s="16" t="s">
        <v>20</v>
      </c>
      <c r="E110" s="16" t="s">
        <v>31</v>
      </c>
      <c r="F110" s="16" t="s">
        <v>211</v>
      </c>
      <c r="G110" s="15"/>
      <c r="H110" s="17">
        <f t="shared" ref="H110:J111" si="26">H111</f>
        <v>50000</v>
      </c>
      <c r="I110" s="17">
        <f t="shared" si="26"/>
        <v>50000</v>
      </c>
      <c r="J110" s="17">
        <f t="shared" si="26"/>
        <v>0</v>
      </c>
      <c r="K110" s="8">
        <f t="shared" si="19"/>
        <v>0</v>
      </c>
    </row>
    <row r="111" spans="2:11" ht="47.25" x14ac:dyDescent="0.25">
      <c r="B111" s="19" t="s">
        <v>22</v>
      </c>
      <c r="C111" s="15" t="s">
        <v>18</v>
      </c>
      <c r="D111" s="16" t="s">
        <v>20</v>
      </c>
      <c r="E111" s="16" t="s">
        <v>31</v>
      </c>
      <c r="F111" s="16" t="s">
        <v>211</v>
      </c>
      <c r="G111" s="15">
        <v>600</v>
      </c>
      <c r="H111" s="17">
        <f t="shared" si="26"/>
        <v>50000</v>
      </c>
      <c r="I111" s="17">
        <f t="shared" si="26"/>
        <v>50000</v>
      </c>
      <c r="J111" s="17">
        <f t="shared" si="26"/>
        <v>0</v>
      </c>
      <c r="K111" s="8">
        <f t="shared" si="19"/>
        <v>0</v>
      </c>
    </row>
    <row r="112" spans="2:11" ht="20.25" customHeight="1" x14ac:dyDescent="0.25">
      <c r="B112" s="18" t="s">
        <v>23</v>
      </c>
      <c r="C112" s="15" t="s">
        <v>18</v>
      </c>
      <c r="D112" s="16" t="s">
        <v>20</v>
      </c>
      <c r="E112" s="16" t="s">
        <v>31</v>
      </c>
      <c r="F112" s="16" t="s">
        <v>211</v>
      </c>
      <c r="G112" s="15" t="s">
        <v>24</v>
      </c>
      <c r="H112" s="17">
        <v>50000</v>
      </c>
      <c r="I112" s="17">
        <v>50000</v>
      </c>
      <c r="J112" s="17">
        <v>0</v>
      </c>
      <c r="K112" s="8">
        <f t="shared" si="19"/>
        <v>0</v>
      </c>
    </row>
    <row r="113" spans="2:11" ht="47.25" x14ac:dyDescent="0.25">
      <c r="B113" s="18" t="s">
        <v>103</v>
      </c>
      <c r="C113" s="15" t="s">
        <v>18</v>
      </c>
      <c r="D113" s="16" t="s">
        <v>20</v>
      </c>
      <c r="E113" s="16" t="s">
        <v>31</v>
      </c>
      <c r="F113" s="16" t="s">
        <v>212</v>
      </c>
      <c r="G113" s="15"/>
      <c r="H113" s="17">
        <f t="shared" ref="H113:J114" si="27">H114</f>
        <v>184000</v>
      </c>
      <c r="I113" s="17">
        <f t="shared" si="27"/>
        <v>184000</v>
      </c>
      <c r="J113" s="17">
        <f t="shared" si="27"/>
        <v>52856</v>
      </c>
      <c r="K113" s="8">
        <f t="shared" si="19"/>
        <v>28.72608695652174</v>
      </c>
    </row>
    <row r="114" spans="2:11" ht="47.25" x14ac:dyDescent="0.25">
      <c r="B114" s="19" t="s">
        <v>22</v>
      </c>
      <c r="C114" s="15" t="s">
        <v>18</v>
      </c>
      <c r="D114" s="16" t="s">
        <v>20</v>
      </c>
      <c r="E114" s="16" t="s">
        <v>31</v>
      </c>
      <c r="F114" s="16" t="s">
        <v>212</v>
      </c>
      <c r="G114" s="15">
        <v>600</v>
      </c>
      <c r="H114" s="17">
        <f t="shared" si="27"/>
        <v>184000</v>
      </c>
      <c r="I114" s="17">
        <f t="shared" si="27"/>
        <v>184000</v>
      </c>
      <c r="J114" s="17">
        <f t="shared" si="27"/>
        <v>52856</v>
      </c>
      <c r="K114" s="8">
        <f t="shared" si="19"/>
        <v>28.72608695652174</v>
      </c>
    </row>
    <row r="115" spans="2:11" ht="15.75" x14ac:dyDescent="0.25">
      <c r="B115" s="18" t="s">
        <v>23</v>
      </c>
      <c r="C115" s="15" t="s">
        <v>18</v>
      </c>
      <c r="D115" s="16" t="s">
        <v>20</v>
      </c>
      <c r="E115" s="16" t="s">
        <v>31</v>
      </c>
      <c r="F115" s="16" t="s">
        <v>212</v>
      </c>
      <c r="G115" s="15" t="s">
        <v>24</v>
      </c>
      <c r="H115" s="17">
        <v>184000</v>
      </c>
      <c r="I115" s="17">
        <v>184000</v>
      </c>
      <c r="J115" s="17">
        <v>52856</v>
      </c>
      <c r="K115" s="8">
        <f t="shared" si="19"/>
        <v>28.72608695652174</v>
      </c>
    </row>
    <row r="116" spans="2:11" ht="47.25" x14ac:dyDescent="0.25">
      <c r="B116" s="18" t="s">
        <v>148</v>
      </c>
      <c r="C116" s="15" t="s">
        <v>18</v>
      </c>
      <c r="D116" s="16" t="s">
        <v>20</v>
      </c>
      <c r="E116" s="16" t="s">
        <v>31</v>
      </c>
      <c r="F116" s="16" t="s">
        <v>213</v>
      </c>
      <c r="G116" s="15"/>
      <c r="H116" s="17">
        <f t="shared" ref="H116:J117" si="28">H117</f>
        <v>82000</v>
      </c>
      <c r="I116" s="17">
        <f t="shared" si="28"/>
        <v>82000</v>
      </c>
      <c r="J116" s="17">
        <f t="shared" si="28"/>
        <v>68900.399999999994</v>
      </c>
      <c r="K116" s="8">
        <f t="shared" si="19"/>
        <v>84.024878048780479</v>
      </c>
    </row>
    <row r="117" spans="2:11" ht="47.25" x14ac:dyDescent="0.25">
      <c r="B117" s="19" t="s">
        <v>22</v>
      </c>
      <c r="C117" s="15" t="s">
        <v>18</v>
      </c>
      <c r="D117" s="16" t="s">
        <v>20</v>
      </c>
      <c r="E117" s="16" t="s">
        <v>31</v>
      </c>
      <c r="F117" s="16" t="s">
        <v>213</v>
      </c>
      <c r="G117" s="15">
        <v>600</v>
      </c>
      <c r="H117" s="17">
        <f t="shared" si="28"/>
        <v>82000</v>
      </c>
      <c r="I117" s="17">
        <f t="shared" si="28"/>
        <v>82000</v>
      </c>
      <c r="J117" s="17">
        <f t="shared" si="28"/>
        <v>68900.399999999994</v>
      </c>
      <c r="K117" s="8">
        <f t="shared" si="19"/>
        <v>84.024878048780479</v>
      </c>
    </row>
    <row r="118" spans="2:11" ht="15.75" x14ac:dyDescent="0.25">
      <c r="B118" s="18" t="s">
        <v>23</v>
      </c>
      <c r="C118" s="15" t="s">
        <v>18</v>
      </c>
      <c r="D118" s="16" t="s">
        <v>20</v>
      </c>
      <c r="E118" s="16" t="s">
        <v>31</v>
      </c>
      <c r="F118" s="16" t="s">
        <v>213</v>
      </c>
      <c r="G118" s="15" t="s">
        <v>24</v>
      </c>
      <c r="H118" s="17">
        <v>82000</v>
      </c>
      <c r="I118" s="17">
        <v>82000</v>
      </c>
      <c r="J118" s="17">
        <v>68900.399999999994</v>
      </c>
      <c r="K118" s="8">
        <f t="shared" si="19"/>
        <v>84.024878048780479</v>
      </c>
    </row>
    <row r="119" spans="2:11" ht="15.75" x14ac:dyDescent="0.25">
      <c r="B119" s="14" t="s">
        <v>32</v>
      </c>
      <c r="C119" s="15" t="s">
        <v>18</v>
      </c>
      <c r="D119" s="16" t="s">
        <v>33</v>
      </c>
      <c r="E119" s="16"/>
      <c r="F119" s="16"/>
      <c r="G119" s="15"/>
      <c r="H119" s="17">
        <f t="shared" ref="H119:J122" si="29">H120</f>
        <v>2422459</v>
      </c>
      <c r="I119" s="17">
        <f t="shared" si="29"/>
        <v>2422459</v>
      </c>
      <c r="J119" s="17">
        <f t="shared" si="29"/>
        <v>672244.1</v>
      </c>
      <c r="K119" s="8">
        <f t="shared" si="19"/>
        <v>27.750484115520635</v>
      </c>
    </row>
    <row r="120" spans="2:11" ht="15.75" x14ac:dyDescent="0.25">
      <c r="B120" s="18" t="s">
        <v>149</v>
      </c>
      <c r="C120" s="15" t="s">
        <v>18</v>
      </c>
      <c r="D120" s="16" t="s">
        <v>33</v>
      </c>
      <c r="E120" s="16" t="s">
        <v>34</v>
      </c>
      <c r="F120" s="16"/>
      <c r="G120" s="15"/>
      <c r="H120" s="17">
        <f t="shared" si="29"/>
        <v>2422459</v>
      </c>
      <c r="I120" s="17">
        <f t="shared" si="29"/>
        <v>2422459</v>
      </c>
      <c r="J120" s="17">
        <f t="shared" si="29"/>
        <v>672244.1</v>
      </c>
      <c r="K120" s="8">
        <f t="shared" si="19"/>
        <v>27.750484115520635</v>
      </c>
    </row>
    <row r="121" spans="2:11" ht="78.75" x14ac:dyDescent="0.25">
      <c r="B121" s="18" t="s">
        <v>150</v>
      </c>
      <c r="C121" s="15" t="s">
        <v>18</v>
      </c>
      <c r="D121" s="16" t="s">
        <v>33</v>
      </c>
      <c r="E121" s="16" t="s">
        <v>34</v>
      </c>
      <c r="F121" s="16" t="s">
        <v>214</v>
      </c>
      <c r="G121" s="15"/>
      <c r="H121" s="17">
        <f t="shared" si="29"/>
        <v>2422459</v>
      </c>
      <c r="I121" s="17">
        <f t="shared" si="29"/>
        <v>2422459</v>
      </c>
      <c r="J121" s="17">
        <f t="shared" si="29"/>
        <v>672244.1</v>
      </c>
      <c r="K121" s="8">
        <f t="shared" si="19"/>
        <v>27.750484115520635</v>
      </c>
    </row>
    <row r="122" spans="2:11" ht="31.5" x14ac:dyDescent="0.25">
      <c r="B122" s="19" t="s">
        <v>146</v>
      </c>
      <c r="C122" s="15" t="s">
        <v>18</v>
      </c>
      <c r="D122" s="16" t="s">
        <v>33</v>
      </c>
      <c r="E122" s="16" t="s">
        <v>34</v>
      </c>
      <c r="F122" s="16" t="s">
        <v>214</v>
      </c>
      <c r="G122" s="15">
        <v>300</v>
      </c>
      <c r="H122" s="17">
        <f t="shared" si="29"/>
        <v>2422459</v>
      </c>
      <c r="I122" s="17">
        <f t="shared" si="29"/>
        <v>2422459</v>
      </c>
      <c r="J122" s="17">
        <f t="shared" si="29"/>
        <v>672244.1</v>
      </c>
      <c r="K122" s="8">
        <f t="shared" si="19"/>
        <v>27.750484115520635</v>
      </c>
    </row>
    <row r="123" spans="2:11" ht="36" customHeight="1" x14ac:dyDescent="0.25">
      <c r="B123" s="18" t="s">
        <v>35</v>
      </c>
      <c r="C123" s="15" t="s">
        <v>18</v>
      </c>
      <c r="D123" s="16" t="s">
        <v>33</v>
      </c>
      <c r="E123" s="16" t="s">
        <v>34</v>
      </c>
      <c r="F123" s="16" t="s">
        <v>214</v>
      </c>
      <c r="G123" s="15" t="s">
        <v>36</v>
      </c>
      <c r="H123" s="17">
        <v>2422459</v>
      </c>
      <c r="I123" s="17">
        <v>2422459</v>
      </c>
      <c r="J123" s="17">
        <v>672244.1</v>
      </c>
      <c r="K123" s="8">
        <f t="shared" si="19"/>
        <v>27.750484115520635</v>
      </c>
    </row>
    <row r="124" spans="2:11" ht="47.25" x14ac:dyDescent="0.25">
      <c r="B124" s="10" t="s">
        <v>151</v>
      </c>
      <c r="C124" s="11" t="s">
        <v>37</v>
      </c>
      <c r="D124" s="12"/>
      <c r="E124" s="12"/>
      <c r="F124" s="12"/>
      <c r="G124" s="11"/>
      <c r="H124" s="13">
        <f>H125+H135</f>
        <v>3197700</v>
      </c>
      <c r="I124" s="13">
        <f>I125+I135</f>
        <v>3549291.0300000003</v>
      </c>
      <c r="J124" s="13">
        <f>J125+J135</f>
        <v>1174571.7599999998</v>
      </c>
      <c r="K124" s="8">
        <f t="shared" si="19"/>
        <v>33.093137476528653</v>
      </c>
    </row>
    <row r="125" spans="2:11" ht="15.75" x14ac:dyDescent="0.25">
      <c r="B125" s="14" t="s">
        <v>7</v>
      </c>
      <c r="C125" s="15" t="s">
        <v>37</v>
      </c>
      <c r="D125" s="16" t="s">
        <v>8</v>
      </c>
      <c r="E125" s="16"/>
      <c r="F125" s="16"/>
      <c r="G125" s="15"/>
      <c r="H125" s="17">
        <f>H126</f>
        <v>2891700</v>
      </c>
      <c r="I125" s="17">
        <f>I126</f>
        <v>2891700</v>
      </c>
      <c r="J125" s="17">
        <f>J126</f>
        <v>1093873.1399999999</v>
      </c>
      <c r="K125" s="8">
        <f t="shared" si="19"/>
        <v>37.828029878618111</v>
      </c>
    </row>
    <row r="126" spans="2:11" ht="15.75" x14ac:dyDescent="0.25">
      <c r="B126" s="18" t="s">
        <v>38</v>
      </c>
      <c r="C126" s="15" t="s">
        <v>37</v>
      </c>
      <c r="D126" s="16" t="s">
        <v>8</v>
      </c>
      <c r="E126" s="16" t="s">
        <v>39</v>
      </c>
      <c r="F126" s="16"/>
      <c r="G126" s="15"/>
      <c r="H126" s="17">
        <f>H127+H132</f>
        <v>2891700</v>
      </c>
      <c r="I126" s="17">
        <f>I127+I132</f>
        <v>2891700</v>
      </c>
      <c r="J126" s="17">
        <f>J127+J132</f>
        <v>1093873.1399999999</v>
      </c>
      <c r="K126" s="8">
        <f t="shared" si="19"/>
        <v>37.828029878618111</v>
      </c>
    </row>
    <row r="127" spans="2:11" ht="47.25" x14ac:dyDescent="0.25">
      <c r="B127" s="18" t="s">
        <v>100</v>
      </c>
      <c r="C127" s="15" t="s">
        <v>37</v>
      </c>
      <c r="D127" s="16" t="s">
        <v>8</v>
      </c>
      <c r="E127" s="16" t="s">
        <v>39</v>
      </c>
      <c r="F127" s="16" t="s">
        <v>215</v>
      </c>
      <c r="G127" s="15"/>
      <c r="H127" s="17">
        <f>H128+H130</f>
        <v>2887700</v>
      </c>
      <c r="I127" s="17">
        <f>I128+I130</f>
        <v>2887700</v>
      </c>
      <c r="J127" s="17">
        <f>J128+J130</f>
        <v>1093873.1399999999</v>
      </c>
      <c r="K127" s="8">
        <f t="shared" si="19"/>
        <v>37.880428714894201</v>
      </c>
    </row>
    <row r="128" spans="2:11" ht="94.5" x14ac:dyDescent="0.25">
      <c r="B128" s="19" t="s">
        <v>11</v>
      </c>
      <c r="C128" s="15" t="s">
        <v>37</v>
      </c>
      <c r="D128" s="16" t="s">
        <v>8</v>
      </c>
      <c r="E128" s="16" t="s">
        <v>39</v>
      </c>
      <c r="F128" s="16" t="s">
        <v>215</v>
      </c>
      <c r="G128" s="15">
        <v>100</v>
      </c>
      <c r="H128" s="17">
        <f>H129</f>
        <v>2772080</v>
      </c>
      <c r="I128" s="17">
        <f>I129</f>
        <v>2772080</v>
      </c>
      <c r="J128" s="17">
        <f>J129</f>
        <v>1044646.72</v>
      </c>
      <c r="K128" s="8">
        <f t="shared" si="19"/>
        <v>37.684580531586384</v>
      </c>
    </row>
    <row r="129" spans="2:11" ht="31.5" x14ac:dyDescent="0.25">
      <c r="B129" s="18" t="s">
        <v>12</v>
      </c>
      <c r="C129" s="15" t="s">
        <v>37</v>
      </c>
      <c r="D129" s="16" t="s">
        <v>8</v>
      </c>
      <c r="E129" s="16" t="s">
        <v>39</v>
      </c>
      <c r="F129" s="16" t="s">
        <v>215</v>
      </c>
      <c r="G129" s="15" t="s">
        <v>13</v>
      </c>
      <c r="H129" s="17">
        <v>2772080</v>
      </c>
      <c r="I129" s="17">
        <f>2129094+642986</f>
        <v>2772080</v>
      </c>
      <c r="J129" s="17">
        <v>1044646.72</v>
      </c>
      <c r="K129" s="8">
        <f t="shared" si="19"/>
        <v>37.684580531586384</v>
      </c>
    </row>
    <row r="130" spans="2:11" ht="47.25" x14ac:dyDescent="0.25">
      <c r="B130" s="19" t="s">
        <v>135</v>
      </c>
      <c r="C130" s="15" t="s">
        <v>37</v>
      </c>
      <c r="D130" s="16" t="s">
        <v>8</v>
      </c>
      <c r="E130" s="16" t="s">
        <v>39</v>
      </c>
      <c r="F130" s="16" t="s">
        <v>215</v>
      </c>
      <c r="G130" s="15">
        <v>200</v>
      </c>
      <c r="H130" s="17">
        <f>H131</f>
        <v>115620</v>
      </c>
      <c r="I130" s="17">
        <f>I131</f>
        <v>115620</v>
      </c>
      <c r="J130" s="17">
        <f>J131</f>
        <v>49226.42</v>
      </c>
      <c r="K130" s="8">
        <f t="shared" si="19"/>
        <v>42.576042207230579</v>
      </c>
    </row>
    <row r="131" spans="2:11" ht="47.25" x14ac:dyDescent="0.25">
      <c r="B131" s="18" t="s">
        <v>14</v>
      </c>
      <c r="C131" s="15" t="s">
        <v>37</v>
      </c>
      <c r="D131" s="16" t="s">
        <v>8</v>
      </c>
      <c r="E131" s="16" t="s">
        <v>39</v>
      </c>
      <c r="F131" s="16" t="s">
        <v>215</v>
      </c>
      <c r="G131" s="15" t="s">
        <v>15</v>
      </c>
      <c r="H131" s="17">
        <v>115620</v>
      </c>
      <c r="I131" s="17">
        <v>115620</v>
      </c>
      <c r="J131" s="17">
        <v>49226.42</v>
      </c>
      <c r="K131" s="8">
        <f t="shared" si="19"/>
        <v>42.576042207230579</v>
      </c>
    </row>
    <row r="132" spans="2:11" ht="31.5" x14ac:dyDescent="0.25">
      <c r="B132" s="18" t="s">
        <v>118</v>
      </c>
      <c r="C132" s="15" t="s">
        <v>37</v>
      </c>
      <c r="D132" s="16" t="s">
        <v>8</v>
      </c>
      <c r="E132" s="16" t="s">
        <v>39</v>
      </c>
      <c r="F132" s="16" t="s">
        <v>216</v>
      </c>
      <c r="G132" s="15"/>
      <c r="H132" s="17">
        <f t="shared" ref="H132:J133" si="30">H133</f>
        <v>4000</v>
      </c>
      <c r="I132" s="17">
        <f t="shared" si="30"/>
        <v>4000</v>
      </c>
      <c r="J132" s="17">
        <f t="shared" si="30"/>
        <v>0</v>
      </c>
      <c r="K132" s="8">
        <f t="shared" si="19"/>
        <v>0</v>
      </c>
    </row>
    <row r="133" spans="2:11" ht="15.75" x14ac:dyDescent="0.25">
      <c r="B133" s="19" t="s">
        <v>25</v>
      </c>
      <c r="C133" s="15" t="s">
        <v>37</v>
      </c>
      <c r="D133" s="16" t="s">
        <v>8</v>
      </c>
      <c r="E133" s="16" t="s">
        <v>39</v>
      </c>
      <c r="F133" s="16" t="s">
        <v>216</v>
      </c>
      <c r="G133" s="15">
        <v>800</v>
      </c>
      <c r="H133" s="17">
        <f t="shared" si="30"/>
        <v>4000</v>
      </c>
      <c r="I133" s="17">
        <f t="shared" si="30"/>
        <v>4000</v>
      </c>
      <c r="J133" s="17">
        <f t="shared" si="30"/>
        <v>0</v>
      </c>
      <c r="K133" s="8">
        <f t="shared" si="19"/>
        <v>0</v>
      </c>
    </row>
    <row r="134" spans="2:11" ht="15.75" x14ac:dyDescent="0.25">
      <c r="B134" s="18" t="s">
        <v>16</v>
      </c>
      <c r="C134" s="15" t="s">
        <v>37</v>
      </c>
      <c r="D134" s="16" t="s">
        <v>8</v>
      </c>
      <c r="E134" s="16" t="s">
        <v>39</v>
      </c>
      <c r="F134" s="16" t="s">
        <v>216</v>
      </c>
      <c r="G134" s="15" t="s">
        <v>17</v>
      </c>
      <c r="H134" s="17">
        <v>4000</v>
      </c>
      <c r="I134" s="17">
        <v>4000</v>
      </c>
      <c r="J134" s="17">
        <v>0</v>
      </c>
      <c r="K134" s="8">
        <f t="shared" si="19"/>
        <v>0</v>
      </c>
    </row>
    <row r="135" spans="2:11" ht="15.75" x14ac:dyDescent="0.25">
      <c r="B135" s="14" t="s">
        <v>56</v>
      </c>
      <c r="C135" s="15" t="s">
        <v>37</v>
      </c>
      <c r="D135" s="16" t="s">
        <v>34</v>
      </c>
      <c r="E135" s="16"/>
      <c r="F135" s="16"/>
      <c r="G135" s="15"/>
      <c r="H135" s="17">
        <f>H140</f>
        <v>306000</v>
      </c>
      <c r="I135" s="17">
        <f>I140+I136</f>
        <v>657591.03</v>
      </c>
      <c r="J135" s="17">
        <f>J140+J136</f>
        <v>80698.62</v>
      </c>
      <c r="K135" s="8">
        <f t="shared" si="19"/>
        <v>12.271855350581651</v>
      </c>
    </row>
    <row r="136" spans="2:11" ht="15.75" x14ac:dyDescent="0.25">
      <c r="B136" s="18" t="s">
        <v>74</v>
      </c>
      <c r="C136" s="15" t="s">
        <v>37</v>
      </c>
      <c r="D136" s="16" t="s">
        <v>34</v>
      </c>
      <c r="E136" s="16" t="s">
        <v>57</v>
      </c>
      <c r="F136" s="16"/>
      <c r="G136" s="15"/>
      <c r="H136" s="17"/>
      <c r="I136" s="17">
        <f>I137</f>
        <v>85291.03</v>
      </c>
      <c r="J136" s="17"/>
      <c r="K136" s="8">
        <f t="shared" si="19"/>
        <v>0</v>
      </c>
    </row>
    <row r="137" spans="2:11" ht="34.5" customHeight="1" x14ac:dyDescent="0.25">
      <c r="B137" s="18" t="s">
        <v>296</v>
      </c>
      <c r="C137" s="15" t="s">
        <v>37</v>
      </c>
      <c r="D137" s="16" t="s">
        <v>34</v>
      </c>
      <c r="E137" s="16" t="s">
        <v>57</v>
      </c>
      <c r="F137" s="16" t="s">
        <v>297</v>
      </c>
      <c r="G137" s="15"/>
      <c r="H137" s="17"/>
      <c r="I137" s="17">
        <f>I138</f>
        <v>85291.03</v>
      </c>
      <c r="J137" s="17"/>
      <c r="K137" s="8">
        <f t="shared" si="19"/>
        <v>0</v>
      </c>
    </row>
    <row r="138" spans="2:11" ht="47.25" x14ac:dyDescent="0.25">
      <c r="B138" s="19" t="s">
        <v>135</v>
      </c>
      <c r="C138" s="15" t="s">
        <v>37</v>
      </c>
      <c r="D138" s="16" t="s">
        <v>34</v>
      </c>
      <c r="E138" s="16" t="s">
        <v>57</v>
      </c>
      <c r="F138" s="16" t="s">
        <v>297</v>
      </c>
      <c r="G138" s="15">
        <v>200</v>
      </c>
      <c r="H138" s="17"/>
      <c r="I138" s="17">
        <f>I139</f>
        <v>85291.03</v>
      </c>
      <c r="J138" s="17"/>
      <c r="K138" s="8">
        <f t="shared" si="19"/>
        <v>0</v>
      </c>
    </row>
    <row r="139" spans="2:11" ht="47.25" x14ac:dyDescent="0.25">
      <c r="B139" s="18" t="s">
        <v>14</v>
      </c>
      <c r="C139" s="15" t="s">
        <v>37</v>
      </c>
      <c r="D139" s="16" t="s">
        <v>34</v>
      </c>
      <c r="E139" s="16" t="s">
        <v>57</v>
      </c>
      <c r="F139" s="16" t="s">
        <v>297</v>
      </c>
      <c r="G139" s="15">
        <v>240</v>
      </c>
      <c r="H139" s="17"/>
      <c r="I139" s="17">
        <v>85291.03</v>
      </c>
      <c r="J139" s="17"/>
      <c r="K139" s="8">
        <f t="shared" si="19"/>
        <v>0</v>
      </c>
    </row>
    <row r="140" spans="2:11" ht="31.5" x14ac:dyDescent="0.25">
      <c r="B140" s="18" t="s">
        <v>152</v>
      </c>
      <c r="C140" s="15" t="s">
        <v>37</v>
      </c>
      <c r="D140" s="16" t="s">
        <v>34</v>
      </c>
      <c r="E140" s="16" t="s">
        <v>79</v>
      </c>
      <c r="F140" s="16"/>
      <c r="G140" s="15"/>
      <c r="H140" s="17">
        <f>H141+H144+H147</f>
        <v>306000</v>
      </c>
      <c r="I140" s="17">
        <f>I141+I144+I147</f>
        <v>572300</v>
      </c>
      <c r="J140" s="17">
        <f>J141+J144+J147</f>
        <v>80698.62</v>
      </c>
      <c r="K140" s="8">
        <f t="shared" si="19"/>
        <v>14.100754848855496</v>
      </c>
    </row>
    <row r="141" spans="2:11" ht="47.25" x14ac:dyDescent="0.25">
      <c r="B141" s="18" t="s">
        <v>40</v>
      </c>
      <c r="C141" s="15" t="s">
        <v>37</v>
      </c>
      <c r="D141" s="16" t="s">
        <v>34</v>
      </c>
      <c r="E141" s="16" t="s">
        <v>79</v>
      </c>
      <c r="F141" s="16" t="s">
        <v>217</v>
      </c>
      <c r="G141" s="15"/>
      <c r="H141" s="17">
        <f t="shared" ref="H141:J142" si="31">H142</f>
        <v>168000</v>
      </c>
      <c r="I141" s="17">
        <f t="shared" si="31"/>
        <v>168000</v>
      </c>
      <c r="J141" s="17">
        <f t="shared" si="31"/>
        <v>42500</v>
      </c>
      <c r="K141" s="8">
        <f t="shared" si="19"/>
        <v>25.297619047619047</v>
      </c>
    </row>
    <row r="142" spans="2:11" ht="47.25" x14ac:dyDescent="0.25">
      <c r="B142" s="19" t="s">
        <v>135</v>
      </c>
      <c r="C142" s="15" t="s">
        <v>37</v>
      </c>
      <c r="D142" s="16" t="s">
        <v>34</v>
      </c>
      <c r="E142" s="16" t="s">
        <v>79</v>
      </c>
      <c r="F142" s="16" t="s">
        <v>217</v>
      </c>
      <c r="G142" s="15">
        <v>200</v>
      </c>
      <c r="H142" s="17">
        <f t="shared" si="31"/>
        <v>168000</v>
      </c>
      <c r="I142" s="17">
        <f t="shared" si="31"/>
        <v>168000</v>
      </c>
      <c r="J142" s="17">
        <f t="shared" si="31"/>
        <v>42500</v>
      </c>
      <c r="K142" s="8">
        <f t="shared" si="19"/>
        <v>25.297619047619047</v>
      </c>
    </row>
    <row r="143" spans="2:11" ht="47.25" x14ac:dyDescent="0.25">
      <c r="B143" s="18" t="s">
        <v>14</v>
      </c>
      <c r="C143" s="15" t="s">
        <v>37</v>
      </c>
      <c r="D143" s="16" t="s">
        <v>34</v>
      </c>
      <c r="E143" s="16" t="s">
        <v>79</v>
      </c>
      <c r="F143" s="16" t="s">
        <v>217</v>
      </c>
      <c r="G143" s="15" t="s">
        <v>15</v>
      </c>
      <c r="H143" s="17">
        <v>168000</v>
      </c>
      <c r="I143" s="17">
        <v>168000</v>
      </c>
      <c r="J143" s="17">
        <v>42500</v>
      </c>
      <c r="K143" s="8">
        <f t="shared" si="19"/>
        <v>25.297619047619047</v>
      </c>
    </row>
    <row r="144" spans="2:11" ht="31.5" x14ac:dyDescent="0.25">
      <c r="B144" s="18" t="s">
        <v>43</v>
      </c>
      <c r="C144" s="15" t="s">
        <v>37</v>
      </c>
      <c r="D144" s="16" t="s">
        <v>34</v>
      </c>
      <c r="E144" s="16" t="s">
        <v>79</v>
      </c>
      <c r="F144" s="16" t="s">
        <v>218</v>
      </c>
      <c r="G144" s="15"/>
      <c r="H144" s="17">
        <f t="shared" ref="H144:J145" si="32">H145</f>
        <v>96000</v>
      </c>
      <c r="I144" s="17">
        <f t="shared" si="32"/>
        <v>96000</v>
      </c>
      <c r="J144" s="17">
        <f t="shared" si="32"/>
        <v>0</v>
      </c>
      <c r="K144" s="8">
        <f t="shared" si="19"/>
        <v>0</v>
      </c>
    </row>
    <row r="145" spans="2:11" ht="47.25" x14ac:dyDescent="0.25">
      <c r="B145" s="19" t="s">
        <v>135</v>
      </c>
      <c r="C145" s="15" t="s">
        <v>37</v>
      </c>
      <c r="D145" s="16" t="s">
        <v>34</v>
      </c>
      <c r="E145" s="16" t="s">
        <v>79</v>
      </c>
      <c r="F145" s="16" t="s">
        <v>218</v>
      </c>
      <c r="G145" s="15">
        <v>200</v>
      </c>
      <c r="H145" s="17">
        <f t="shared" si="32"/>
        <v>96000</v>
      </c>
      <c r="I145" s="17">
        <f t="shared" si="32"/>
        <v>96000</v>
      </c>
      <c r="J145" s="17">
        <f t="shared" si="32"/>
        <v>0</v>
      </c>
      <c r="K145" s="8">
        <f t="shared" ref="K145:K208" si="33">J145/I145*100</f>
        <v>0</v>
      </c>
    </row>
    <row r="146" spans="2:11" ht="47.25" x14ac:dyDescent="0.25">
      <c r="B146" s="18" t="s">
        <v>14</v>
      </c>
      <c r="C146" s="15" t="s">
        <v>37</v>
      </c>
      <c r="D146" s="16" t="s">
        <v>34</v>
      </c>
      <c r="E146" s="16" t="s">
        <v>79</v>
      </c>
      <c r="F146" s="16" t="s">
        <v>218</v>
      </c>
      <c r="G146" s="15" t="s">
        <v>15</v>
      </c>
      <c r="H146" s="17">
        <v>96000</v>
      </c>
      <c r="I146" s="17">
        <v>96000</v>
      </c>
      <c r="J146" s="17">
        <v>0</v>
      </c>
      <c r="K146" s="8">
        <f t="shared" si="33"/>
        <v>0</v>
      </c>
    </row>
    <row r="147" spans="2:11" ht="54" customHeight="1" x14ac:dyDescent="0.25">
      <c r="B147" s="18" t="s">
        <v>153</v>
      </c>
      <c r="C147" s="15" t="s">
        <v>37</v>
      </c>
      <c r="D147" s="16" t="s">
        <v>34</v>
      </c>
      <c r="E147" s="16" t="s">
        <v>79</v>
      </c>
      <c r="F147" s="16" t="s">
        <v>219</v>
      </c>
      <c r="G147" s="15"/>
      <c r="H147" s="17">
        <f t="shared" ref="H147:J148" si="34">H148</f>
        <v>42000</v>
      </c>
      <c r="I147" s="17">
        <f t="shared" si="34"/>
        <v>308300</v>
      </c>
      <c r="J147" s="17">
        <f t="shared" si="34"/>
        <v>38198.620000000003</v>
      </c>
      <c r="K147" s="8">
        <f t="shared" si="33"/>
        <v>12.390081089847552</v>
      </c>
    </row>
    <row r="148" spans="2:11" ht="47.25" x14ac:dyDescent="0.25">
      <c r="B148" s="19" t="s">
        <v>135</v>
      </c>
      <c r="C148" s="15" t="s">
        <v>37</v>
      </c>
      <c r="D148" s="16" t="s">
        <v>34</v>
      </c>
      <c r="E148" s="16" t="s">
        <v>79</v>
      </c>
      <c r="F148" s="16" t="s">
        <v>219</v>
      </c>
      <c r="G148" s="15">
        <v>200</v>
      </c>
      <c r="H148" s="17">
        <f t="shared" si="34"/>
        <v>42000</v>
      </c>
      <c r="I148" s="17">
        <f t="shared" si="34"/>
        <v>308300</v>
      </c>
      <c r="J148" s="17">
        <f t="shared" si="34"/>
        <v>38198.620000000003</v>
      </c>
      <c r="K148" s="8">
        <f t="shared" si="33"/>
        <v>12.390081089847552</v>
      </c>
    </row>
    <row r="149" spans="2:11" ht="47.25" x14ac:dyDescent="0.25">
      <c r="B149" s="18" t="s">
        <v>14</v>
      </c>
      <c r="C149" s="15" t="s">
        <v>37</v>
      </c>
      <c r="D149" s="16" t="s">
        <v>34</v>
      </c>
      <c r="E149" s="16" t="s">
        <v>79</v>
      </c>
      <c r="F149" s="16" t="s">
        <v>219</v>
      </c>
      <c r="G149" s="15" t="s">
        <v>15</v>
      </c>
      <c r="H149" s="17">
        <v>42000</v>
      </c>
      <c r="I149" s="17">
        <v>308300</v>
      </c>
      <c r="J149" s="17">
        <v>38198.620000000003</v>
      </c>
      <c r="K149" s="8">
        <f t="shared" si="33"/>
        <v>12.390081089847552</v>
      </c>
    </row>
    <row r="150" spans="2:11" ht="31.5" x14ac:dyDescent="0.25">
      <c r="B150" s="10" t="s">
        <v>154</v>
      </c>
      <c r="C150" s="11" t="s">
        <v>44</v>
      </c>
      <c r="D150" s="12"/>
      <c r="E150" s="12"/>
      <c r="F150" s="12"/>
      <c r="G150" s="11"/>
      <c r="H150" s="13">
        <f>H151+H169+H174</f>
        <v>10329757</v>
      </c>
      <c r="I150" s="13">
        <f>I151+I169+I174</f>
        <v>11624402.600000001</v>
      </c>
      <c r="J150" s="13">
        <f>J151+J169+J174</f>
        <v>5518870.1899999995</v>
      </c>
      <c r="K150" s="8">
        <f t="shared" si="33"/>
        <v>47.476591958368672</v>
      </c>
    </row>
    <row r="151" spans="2:11" ht="15.75" x14ac:dyDescent="0.25">
      <c r="B151" s="14" t="s">
        <v>7</v>
      </c>
      <c r="C151" s="15" t="s">
        <v>44</v>
      </c>
      <c r="D151" s="16" t="s">
        <v>8</v>
      </c>
      <c r="E151" s="16"/>
      <c r="F151" s="16"/>
      <c r="G151" s="15"/>
      <c r="H151" s="17">
        <f>H152+H161+H165</f>
        <v>6221757</v>
      </c>
      <c r="I151" s="17">
        <f>I152+I161+I165</f>
        <v>6319078.0300000003</v>
      </c>
      <c r="J151" s="17">
        <f>J152+J161+J165</f>
        <v>3095765.19</v>
      </c>
      <c r="K151" s="8">
        <f t="shared" si="33"/>
        <v>48.990773263168578</v>
      </c>
    </row>
    <row r="152" spans="2:11" ht="52.5" customHeight="1" x14ac:dyDescent="0.25">
      <c r="B152" s="18" t="s">
        <v>45</v>
      </c>
      <c r="C152" s="15" t="s">
        <v>44</v>
      </c>
      <c r="D152" s="16" t="s">
        <v>8</v>
      </c>
      <c r="E152" s="16" t="s">
        <v>46</v>
      </c>
      <c r="F152" s="16"/>
      <c r="G152" s="15"/>
      <c r="H152" s="17">
        <f>H153+H158</f>
        <v>6021757</v>
      </c>
      <c r="I152" s="17">
        <f>I153+I158</f>
        <v>6021757</v>
      </c>
      <c r="J152" s="17">
        <f>J153+J158</f>
        <v>3095765.19</v>
      </c>
      <c r="K152" s="8">
        <f t="shared" si="33"/>
        <v>51.409666481061919</v>
      </c>
    </row>
    <row r="153" spans="2:11" ht="50.25" customHeight="1" x14ac:dyDescent="0.25">
      <c r="B153" s="18" t="s">
        <v>100</v>
      </c>
      <c r="C153" s="15" t="s">
        <v>44</v>
      </c>
      <c r="D153" s="16" t="s">
        <v>8</v>
      </c>
      <c r="E153" s="16" t="s">
        <v>46</v>
      </c>
      <c r="F153" s="16" t="s">
        <v>220</v>
      </c>
      <c r="G153" s="15"/>
      <c r="H153" s="17">
        <f>H154+H156</f>
        <v>6018757</v>
      </c>
      <c r="I153" s="17">
        <f>I154+I156</f>
        <v>6018757</v>
      </c>
      <c r="J153" s="17">
        <f>J154+J156</f>
        <v>3095265.19</v>
      </c>
      <c r="K153" s="8">
        <f t="shared" si="33"/>
        <v>51.426983844006322</v>
      </c>
    </row>
    <row r="154" spans="2:11" ht="94.5" x14ac:dyDescent="0.25">
      <c r="B154" s="19" t="s">
        <v>11</v>
      </c>
      <c r="C154" s="15" t="s">
        <v>44</v>
      </c>
      <c r="D154" s="16" t="s">
        <v>8</v>
      </c>
      <c r="E154" s="16" t="s">
        <v>46</v>
      </c>
      <c r="F154" s="16" t="s">
        <v>220</v>
      </c>
      <c r="G154" s="15">
        <v>100</v>
      </c>
      <c r="H154" s="17">
        <f>H155</f>
        <v>5508720</v>
      </c>
      <c r="I154" s="17">
        <f>I155</f>
        <v>5508720</v>
      </c>
      <c r="J154" s="17">
        <f>J155</f>
        <v>2880003.94</v>
      </c>
      <c r="K154" s="8">
        <f t="shared" si="33"/>
        <v>52.280819137658106</v>
      </c>
    </row>
    <row r="155" spans="2:11" ht="31.5" x14ac:dyDescent="0.25">
      <c r="B155" s="18" t="s">
        <v>12</v>
      </c>
      <c r="C155" s="15" t="s">
        <v>44</v>
      </c>
      <c r="D155" s="16" t="s">
        <v>8</v>
      </c>
      <c r="E155" s="16" t="s">
        <v>46</v>
      </c>
      <c r="F155" s="16" t="s">
        <v>220</v>
      </c>
      <c r="G155" s="15" t="s">
        <v>13</v>
      </c>
      <c r="H155" s="17">
        <v>5508720</v>
      </c>
      <c r="I155" s="17">
        <f>4230968+1277752</f>
        <v>5508720</v>
      </c>
      <c r="J155" s="17">
        <v>2880003.94</v>
      </c>
      <c r="K155" s="8">
        <f t="shared" si="33"/>
        <v>52.280819137658106</v>
      </c>
    </row>
    <row r="156" spans="2:11" ht="47.25" x14ac:dyDescent="0.25">
      <c r="B156" s="19" t="s">
        <v>135</v>
      </c>
      <c r="C156" s="15" t="s">
        <v>44</v>
      </c>
      <c r="D156" s="16" t="s">
        <v>8</v>
      </c>
      <c r="E156" s="16" t="s">
        <v>46</v>
      </c>
      <c r="F156" s="16" t="s">
        <v>220</v>
      </c>
      <c r="G156" s="15">
        <v>200</v>
      </c>
      <c r="H156" s="17">
        <f>H157</f>
        <v>510037</v>
      </c>
      <c r="I156" s="17">
        <f>I157</f>
        <v>510037</v>
      </c>
      <c r="J156" s="17">
        <f>J157</f>
        <v>215261.25</v>
      </c>
      <c r="K156" s="8">
        <f t="shared" si="33"/>
        <v>42.20502630201338</v>
      </c>
    </row>
    <row r="157" spans="2:11" ht="47.25" x14ac:dyDescent="0.25">
      <c r="B157" s="18" t="s">
        <v>14</v>
      </c>
      <c r="C157" s="15" t="s">
        <v>44</v>
      </c>
      <c r="D157" s="16" t="s">
        <v>8</v>
      </c>
      <c r="E157" s="16" t="s">
        <v>46</v>
      </c>
      <c r="F157" s="16" t="s">
        <v>220</v>
      </c>
      <c r="G157" s="15" t="s">
        <v>15</v>
      </c>
      <c r="H157" s="17">
        <v>510037</v>
      </c>
      <c r="I157" s="17">
        <v>510037</v>
      </c>
      <c r="J157" s="17">
        <v>215261.25</v>
      </c>
      <c r="K157" s="8">
        <f t="shared" si="33"/>
        <v>42.20502630201338</v>
      </c>
    </row>
    <row r="158" spans="2:11" ht="31.5" x14ac:dyDescent="0.25">
      <c r="B158" s="18" t="s">
        <v>118</v>
      </c>
      <c r="C158" s="15" t="s">
        <v>44</v>
      </c>
      <c r="D158" s="16" t="s">
        <v>8</v>
      </c>
      <c r="E158" s="16" t="s">
        <v>46</v>
      </c>
      <c r="F158" s="16" t="s">
        <v>221</v>
      </c>
      <c r="G158" s="15"/>
      <c r="H158" s="17">
        <f t="shared" ref="H158:J159" si="35">H159</f>
        <v>3000</v>
      </c>
      <c r="I158" s="17">
        <f t="shared" si="35"/>
        <v>3000</v>
      </c>
      <c r="J158" s="17">
        <f t="shared" si="35"/>
        <v>500</v>
      </c>
      <c r="K158" s="8">
        <f t="shared" si="33"/>
        <v>16.666666666666664</v>
      </c>
    </row>
    <row r="159" spans="2:11" ht="15.75" x14ac:dyDescent="0.25">
      <c r="B159" s="19" t="s">
        <v>25</v>
      </c>
      <c r="C159" s="15" t="s">
        <v>44</v>
      </c>
      <c r="D159" s="16" t="s">
        <v>8</v>
      </c>
      <c r="E159" s="16" t="s">
        <v>46</v>
      </c>
      <c r="F159" s="16" t="s">
        <v>221</v>
      </c>
      <c r="G159" s="15">
        <v>800</v>
      </c>
      <c r="H159" s="17">
        <f t="shared" si="35"/>
        <v>3000</v>
      </c>
      <c r="I159" s="17">
        <f t="shared" si="35"/>
        <v>3000</v>
      </c>
      <c r="J159" s="17">
        <f t="shared" si="35"/>
        <v>500</v>
      </c>
      <c r="K159" s="8">
        <f t="shared" si="33"/>
        <v>16.666666666666664</v>
      </c>
    </row>
    <row r="160" spans="2:11" ht="15.75" x14ac:dyDescent="0.25">
      <c r="B160" s="18" t="s">
        <v>16</v>
      </c>
      <c r="C160" s="15" t="s">
        <v>44</v>
      </c>
      <c r="D160" s="16" t="s">
        <v>8</v>
      </c>
      <c r="E160" s="16" t="s">
        <v>46</v>
      </c>
      <c r="F160" s="16" t="s">
        <v>221</v>
      </c>
      <c r="G160" s="15" t="s">
        <v>17</v>
      </c>
      <c r="H160" s="17">
        <v>3000</v>
      </c>
      <c r="I160" s="17">
        <v>3000</v>
      </c>
      <c r="J160" s="17">
        <v>500</v>
      </c>
      <c r="K160" s="8">
        <f t="shared" si="33"/>
        <v>16.666666666666664</v>
      </c>
    </row>
    <row r="161" spans="2:11" ht="15.75" x14ac:dyDescent="0.25">
      <c r="B161" s="18" t="s">
        <v>47</v>
      </c>
      <c r="C161" s="15" t="s">
        <v>44</v>
      </c>
      <c r="D161" s="16" t="s">
        <v>8</v>
      </c>
      <c r="E161" s="16" t="s">
        <v>48</v>
      </c>
      <c r="F161" s="16"/>
      <c r="G161" s="15"/>
      <c r="H161" s="17">
        <f t="shared" ref="H161:J163" si="36">H162</f>
        <v>200000</v>
      </c>
      <c r="I161" s="17">
        <f t="shared" si="36"/>
        <v>297321.03000000003</v>
      </c>
      <c r="J161" s="17">
        <f t="shared" si="36"/>
        <v>0</v>
      </c>
      <c r="K161" s="8">
        <f t="shared" si="33"/>
        <v>0</v>
      </c>
    </row>
    <row r="162" spans="2:11" ht="15.75" x14ac:dyDescent="0.25">
      <c r="B162" s="18" t="s">
        <v>104</v>
      </c>
      <c r="C162" s="15" t="s">
        <v>44</v>
      </c>
      <c r="D162" s="16" t="s">
        <v>8</v>
      </c>
      <c r="E162" s="16" t="s">
        <v>48</v>
      </c>
      <c r="F162" s="16" t="s">
        <v>222</v>
      </c>
      <c r="G162" s="15"/>
      <c r="H162" s="17">
        <f t="shared" si="36"/>
        <v>200000</v>
      </c>
      <c r="I162" s="17">
        <f t="shared" si="36"/>
        <v>297321.03000000003</v>
      </c>
      <c r="J162" s="17">
        <f t="shared" si="36"/>
        <v>0</v>
      </c>
      <c r="K162" s="8">
        <f t="shared" si="33"/>
        <v>0</v>
      </c>
    </row>
    <row r="163" spans="2:11" ht="15.75" x14ac:dyDescent="0.25">
      <c r="B163" s="19" t="s">
        <v>25</v>
      </c>
      <c r="C163" s="15" t="s">
        <v>44</v>
      </c>
      <c r="D163" s="16" t="s">
        <v>8</v>
      </c>
      <c r="E163" s="16" t="s">
        <v>48</v>
      </c>
      <c r="F163" s="16" t="s">
        <v>222</v>
      </c>
      <c r="G163" s="15">
        <v>800</v>
      </c>
      <c r="H163" s="17">
        <f t="shared" si="36"/>
        <v>200000</v>
      </c>
      <c r="I163" s="17">
        <f t="shared" si="36"/>
        <v>297321.03000000003</v>
      </c>
      <c r="J163" s="17">
        <f t="shared" si="36"/>
        <v>0</v>
      </c>
      <c r="K163" s="8">
        <f t="shared" si="33"/>
        <v>0</v>
      </c>
    </row>
    <row r="164" spans="2:11" ht="15.75" x14ac:dyDescent="0.25">
      <c r="B164" s="18" t="s">
        <v>155</v>
      </c>
      <c r="C164" s="15" t="s">
        <v>44</v>
      </c>
      <c r="D164" s="16" t="s">
        <v>8</v>
      </c>
      <c r="E164" s="16" t="s">
        <v>48</v>
      </c>
      <c r="F164" s="16" t="s">
        <v>222</v>
      </c>
      <c r="G164" s="15" t="s">
        <v>49</v>
      </c>
      <c r="H164" s="17">
        <v>200000</v>
      </c>
      <c r="I164" s="17">
        <v>297321.03000000003</v>
      </c>
      <c r="J164" s="17">
        <v>0</v>
      </c>
      <c r="K164" s="8">
        <f t="shared" si="33"/>
        <v>0</v>
      </c>
    </row>
    <row r="165" spans="2:11" ht="15.75" hidden="1" x14ac:dyDescent="0.25">
      <c r="B165" s="18" t="s">
        <v>38</v>
      </c>
      <c r="C165" s="15" t="s">
        <v>44</v>
      </c>
      <c r="D165" s="16" t="s">
        <v>8</v>
      </c>
      <c r="E165" s="16" t="s">
        <v>39</v>
      </c>
      <c r="F165" s="16"/>
      <c r="G165" s="15"/>
      <c r="H165" s="17">
        <f t="shared" ref="H165:J167" si="37">H166</f>
        <v>0</v>
      </c>
      <c r="I165" s="17">
        <f t="shared" si="37"/>
        <v>0</v>
      </c>
      <c r="J165" s="17">
        <f t="shared" si="37"/>
        <v>0</v>
      </c>
      <c r="K165" s="8"/>
    </row>
    <row r="166" spans="2:11" ht="15.75" hidden="1" x14ac:dyDescent="0.25">
      <c r="B166" s="18" t="s">
        <v>156</v>
      </c>
      <c r="C166" s="15" t="s">
        <v>44</v>
      </c>
      <c r="D166" s="16" t="s">
        <v>8</v>
      </c>
      <c r="E166" s="16" t="s">
        <v>39</v>
      </c>
      <c r="F166" s="16" t="s">
        <v>223</v>
      </c>
      <c r="G166" s="15"/>
      <c r="H166" s="17">
        <f t="shared" si="37"/>
        <v>0</v>
      </c>
      <c r="I166" s="17">
        <f t="shared" si="37"/>
        <v>0</v>
      </c>
      <c r="J166" s="17">
        <f t="shared" si="37"/>
        <v>0</v>
      </c>
      <c r="K166" s="8"/>
    </row>
    <row r="167" spans="2:11" ht="15.75" hidden="1" x14ac:dyDescent="0.25">
      <c r="B167" s="19" t="s">
        <v>25</v>
      </c>
      <c r="C167" s="15" t="s">
        <v>44</v>
      </c>
      <c r="D167" s="16" t="s">
        <v>8</v>
      </c>
      <c r="E167" s="16" t="s">
        <v>39</v>
      </c>
      <c r="F167" s="16" t="s">
        <v>223</v>
      </c>
      <c r="G167" s="15">
        <v>800</v>
      </c>
      <c r="H167" s="17">
        <f t="shared" si="37"/>
        <v>0</v>
      </c>
      <c r="I167" s="17">
        <f t="shared" si="37"/>
        <v>0</v>
      </c>
      <c r="J167" s="17">
        <f t="shared" si="37"/>
        <v>0</v>
      </c>
      <c r="K167" s="8"/>
    </row>
    <row r="168" spans="2:11" ht="15.75" hidden="1" x14ac:dyDescent="0.25">
      <c r="B168" s="18" t="s">
        <v>155</v>
      </c>
      <c r="C168" s="15" t="s">
        <v>44</v>
      </c>
      <c r="D168" s="16" t="s">
        <v>8</v>
      </c>
      <c r="E168" s="16" t="s">
        <v>39</v>
      </c>
      <c r="F168" s="16" t="s">
        <v>223</v>
      </c>
      <c r="G168" s="15" t="s">
        <v>49</v>
      </c>
      <c r="H168" s="17">
        <v>0</v>
      </c>
      <c r="I168" s="17">
        <v>0</v>
      </c>
      <c r="J168" s="17">
        <v>0</v>
      </c>
      <c r="K168" s="8"/>
    </row>
    <row r="169" spans="2:11" ht="31.5" x14ac:dyDescent="0.25">
      <c r="B169" s="18" t="s">
        <v>53</v>
      </c>
      <c r="C169" s="15" t="s">
        <v>44</v>
      </c>
      <c r="D169" s="16" t="s">
        <v>10</v>
      </c>
      <c r="E169" s="16"/>
      <c r="F169" s="16"/>
      <c r="G169" s="15"/>
      <c r="H169" s="17">
        <f t="shared" ref="H169:J172" si="38">H170</f>
        <v>0</v>
      </c>
      <c r="I169" s="17">
        <f t="shared" si="38"/>
        <v>14190</v>
      </c>
      <c r="J169" s="17">
        <f t="shared" si="38"/>
        <v>14190</v>
      </c>
      <c r="K169" s="8">
        <f t="shared" si="33"/>
        <v>100</v>
      </c>
    </row>
    <row r="170" spans="2:11" ht="63" x14ac:dyDescent="0.25">
      <c r="B170" s="18" t="s">
        <v>224</v>
      </c>
      <c r="C170" s="15" t="s">
        <v>44</v>
      </c>
      <c r="D170" s="16" t="s">
        <v>10</v>
      </c>
      <c r="E170" s="16" t="s">
        <v>33</v>
      </c>
      <c r="F170" s="16"/>
      <c r="G170" s="15"/>
      <c r="H170" s="17">
        <f t="shared" si="38"/>
        <v>0</v>
      </c>
      <c r="I170" s="17">
        <f t="shared" si="38"/>
        <v>14190</v>
      </c>
      <c r="J170" s="17">
        <f t="shared" si="38"/>
        <v>14190</v>
      </c>
      <c r="K170" s="8">
        <f t="shared" si="33"/>
        <v>100</v>
      </c>
    </row>
    <row r="171" spans="2:11" ht="15.75" x14ac:dyDescent="0.25">
      <c r="B171" s="18" t="s">
        <v>104</v>
      </c>
      <c r="C171" s="15" t="s">
        <v>44</v>
      </c>
      <c r="D171" s="16" t="s">
        <v>10</v>
      </c>
      <c r="E171" s="16" t="s">
        <v>33</v>
      </c>
      <c r="F171" s="16" t="s">
        <v>222</v>
      </c>
      <c r="G171" s="15"/>
      <c r="H171" s="17">
        <f t="shared" si="38"/>
        <v>0</v>
      </c>
      <c r="I171" s="17">
        <f t="shared" si="38"/>
        <v>14190</v>
      </c>
      <c r="J171" s="17">
        <f t="shared" si="38"/>
        <v>14190</v>
      </c>
      <c r="K171" s="8">
        <f t="shared" si="33"/>
        <v>100</v>
      </c>
    </row>
    <row r="172" spans="2:11" ht="22.5" customHeight="1" x14ac:dyDescent="0.25">
      <c r="B172" s="18" t="s">
        <v>63</v>
      </c>
      <c r="C172" s="15" t="s">
        <v>44</v>
      </c>
      <c r="D172" s="16" t="s">
        <v>10</v>
      </c>
      <c r="E172" s="16" t="s">
        <v>33</v>
      </c>
      <c r="F172" s="16" t="s">
        <v>222</v>
      </c>
      <c r="G172" s="15">
        <v>500</v>
      </c>
      <c r="H172" s="17">
        <f t="shared" si="38"/>
        <v>0</v>
      </c>
      <c r="I172" s="17">
        <f t="shared" si="38"/>
        <v>14190</v>
      </c>
      <c r="J172" s="17">
        <f t="shared" si="38"/>
        <v>14190</v>
      </c>
      <c r="K172" s="8">
        <f t="shared" si="33"/>
        <v>100</v>
      </c>
    </row>
    <row r="173" spans="2:11" ht="25.5" customHeight="1" x14ac:dyDescent="0.25">
      <c r="B173" s="18" t="s">
        <v>54</v>
      </c>
      <c r="C173" s="15" t="s">
        <v>44</v>
      </c>
      <c r="D173" s="16" t="s">
        <v>10</v>
      </c>
      <c r="E173" s="16" t="s">
        <v>33</v>
      </c>
      <c r="F173" s="16" t="s">
        <v>222</v>
      </c>
      <c r="G173" s="15" t="s">
        <v>55</v>
      </c>
      <c r="H173" s="17"/>
      <c r="I173" s="17">
        <v>14190</v>
      </c>
      <c r="J173" s="17">
        <v>14190</v>
      </c>
      <c r="K173" s="8">
        <f t="shared" si="33"/>
        <v>100</v>
      </c>
    </row>
    <row r="174" spans="2:11" ht="18.75" customHeight="1" x14ac:dyDescent="0.25">
      <c r="B174" s="18" t="s">
        <v>157</v>
      </c>
      <c r="C174" s="15" t="s">
        <v>44</v>
      </c>
      <c r="D174" s="16" t="s">
        <v>61</v>
      </c>
      <c r="E174" s="16"/>
      <c r="F174" s="16"/>
      <c r="G174" s="15"/>
      <c r="H174" s="17">
        <v>4108000</v>
      </c>
      <c r="I174" s="17">
        <f>I175+I179</f>
        <v>5291134.57</v>
      </c>
      <c r="J174" s="17">
        <f>J175+J179</f>
        <v>2408915</v>
      </c>
      <c r="K174" s="8">
        <f t="shared" si="33"/>
        <v>45.527381096262687</v>
      </c>
    </row>
    <row r="175" spans="2:11" ht="47.25" x14ac:dyDescent="0.25">
      <c r="B175" s="18" t="s">
        <v>62</v>
      </c>
      <c r="C175" s="15" t="s">
        <v>44</v>
      </c>
      <c r="D175" s="16" t="s">
        <v>61</v>
      </c>
      <c r="E175" s="16" t="s">
        <v>8</v>
      </c>
      <c r="F175" s="16"/>
      <c r="G175" s="15"/>
      <c r="H175" s="17">
        <f t="shared" ref="H175:J177" si="39">H176</f>
        <v>1108000</v>
      </c>
      <c r="I175" s="17">
        <f t="shared" si="39"/>
        <v>1108000</v>
      </c>
      <c r="J175" s="17">
        <f t="shared" si="39"/>
        <v>553998</v>
      </c>
      <c r="K175" s="8">
        <f t="shared" si="33"/>
        <v>49.999819494584834</v>
      </c>
    </row>
    <row r="176" spans="2:11" ht="84" customHeight="1" x14ac:dyDescent="0.25">
      <c r="B176" s="18" t="s">
        <v>225</v>
      </c>
      <c r="C176" s="15" t="s">
        <v>44</v>
      </c>
      <c r="D176" s="16" t="s">
        <v>61</v>
      </c>
      <c r="E176" s="16" t="s">
        <v>8</v>
      </c>
      <c r="F176" s="16" t="s">
        <v>226</v>
      </c>
      <c r="G176" s="15"/>
      <c r="H176" s="17">
        <f t="shared" si="39"/>
        <v>1108000</v>
      </c>
      <c r="I176" s="17">
        <f t="shared" si="39"/>
        <v>1108000</v>
      </c>
      <c r="J176" s="17">
        <f t="shared" si="39"/>
        <v>553998</v>
      </c>
      <c r="K176" s="8">
        <f t="shared" si="33"/>
        <v>49.999819494584834</v>
      </c>
    </row>
    <row r="177" spans="2:11" ht="22.5" customHeight="1" x14ac:dyDescent="0.25">
      <c r="B177" s="18" t="s">
        <v>63</v>
      </c>
      <c r="C177" s="15" t="s">
        <v>44</v>
      </c>
      <c r="D177" s="16" t="s">
        <v>61</v>
      </c>
      <c r="E177" s="16" t="s">
        <v>8</v>
      </c>
      <c r="F177" s="16" t="s">
        <v>226</v>
      </c>
      <c r="G177" s="15">
        <v>500</v>
      </c>
      <c r="H177" s="17">
        <f t="shared" si="39"/>
        <v>1108000</v>
      </c>
      <c r="I177" s="17">
        <f t="shared" si="39"/>
        <v>1108000</v>
      </c>
      <c r="J177" s="17">
        <f t="shared" si="39"/>
        <v>553998</v>
      </c>
      <c r="K177" s="8">
        <f t="shared" si="33"/>
        <v>49.999819494584834</v>
      </c>
    </row>
    <row r="178" spans="2:11" ht="23.25" customHeight="1" x14ac:dyDescent="0.25">
      <c r="B178" s="18" t="s">
        <v>67</v>
      </c>
      <c r="C178" s="15" t="s">
        <v>44</v>
      </c>
      <c r="D178" s="16" t="s">
        <v>61</v>
      </c>
      <c r="E178" s="16" t="s">
        <v>8</v>
      </c>
      <c r="F178" s="16" t="s">
        <v>226</v>
      </c>
      <c r="G178" s="15" t="s">
        <v>64</v>
      </c>
      <c r="H178" s="17">
        <v>1108000</v>
      </c>
      <c r="I178" s="17">
        <v>1108000</v>
      </c>
      <c r="J178" s="17">
        <v>553998</v>
      </c>
      <c r="K178" s="8">
        <f t="shared" si="33"/>
        <v>49.999819494584834</v>
      </c>
    </row>
    <row r="179" spans="2:11" ht="15.75" x14ac:dyDescent="0.25">
      <c r="B179" s="18" t="s">
        <v>65</v>
      </c>
      <c r="C179" s="15" t="s">
        <v>44</v>
      </c>
      <c r="D179" s="16" t="s">
        <v>61</v>
      </c>
      <c r="E179" s="16" t="s">
        <v>27</v>
      </c>
      <c r="F179" s="16"/>
      <c r="G179" s="15"/>
      <c r="H179" s="17">
        <f t="shared" ref="H179:J181" si="40">H180</f>
        <v>3000000</v>
      </c>
      <c r="I179" s="17">
        <f t="shared" si="40"/>
        <v>4183134.57</v>
      </c>
      <c r="J179" s="17">
        <f t="shared" si="40"/>
        <v>1854917</v>
      </c>
      <c r="K179" s="8">
        <f t="shared" si="33"/>
        <v>44.342752282052459</v>
      </c>
    </row>
    <row r="180" spans="2:11" ht="31.5" x14ac:dyDescent="0.25">
      <c r="B180" s="18" t="s">
        <v>66</v>
      </c>
      <c r="C180" s="15" t="s">
        <v>44</v>
      </c>
      <c r="D180" s="16" t="s">
        <v>61</v>
      </c>
      <c r="E180" s="16" t="s">
        <v>27</v>
      </c>
      <c r="F180" s="16" t="s">
        <v>227</v>
      </c>
      <c r="G180" s="15"/>
      <c r="H180" s="17">
        <f t="shared" si="40"/>
        <v>3000000</v>
      </c>
      <c r="I180" s="17">
        <f t="shared" si="40"/>
        <v>4183134.57</v>
      </c>
      <c r="J180" s="17">
        <f t="shared" si="40"/>
        <v>1854917</v>
      </c>
      <c r="K180" s="8">
        <f t="shared" si="33"/>
        <v>44.342752282052459</v>
      </c>
    </row>
    <row r="181" spans="2:11" ht="15.75" x14ac:dyDescent="0.25">
      <c r="B181" s="18" t="s">
        <v>63</v>
      </c>
      <c r="C181" s="15" t="s">
        <v>44</v>
      </c>
      <c r="D181" s="16" t="s">
        <v>61</v>
      </c>
      <c r="E181" s="16" t="s">
        <v>27</v>
      </c>
      <c r="F181" s="16" t="s">
        <v>227</v>
      </c>
      <c r="G181" s="15">
        <v>500</v>
      </c>
      <c r="H181" s="17">
        <f t="shared" si="40"/>
        <v>3000000</v>
      </c>
      <c r="I181" s="17">
        <f t="shared" si="40"/>
        <v>4183134.57</v>
      </c>
      <c r="J181" s="17">
        <f t="shared" si="40"/>
        <v>1854917</v>
      </c>
      <c r="K181" s="8">
        <f t="shared" si="33"/>
        <v>44.342752282052459</v>
      </c>
    </row>
    <row r="182" spans="2:11" ht="15.75" x14ac:dyDescent="0.25">
      <c r="B182" s="18" t="s">
        <v>67</v>
      </c>
      <c r="C182" s="15" t="s">
        <v>44</v>
      </c>
      <c r="D182" s="16" t="s">
        <v>61</v>
      </c>
      <c r="E182" s="16" t="s">
        <v>27</v>
      </c>
      <c r="F182" s="16" t="s">
        <v>227</v>
      </c>
      <c r="G182" s="15" t="s">
        <v>64</v>
      </c>
      <c r="H182" s="17">
        <v>3000000</v>
      </c>
      <c r="I182" s="17">
        <v>4183134.57</v>
      </c>
      <c r="J182" s="17">
        <v>1854917</v>
      </c>
      <c r="K182" s="8">
        <f t="shared" si="33"/>
        <v>44.342752282052459</v>
      </c>
    </row>
    <row r="183" spans="2:11" ht="31.5" x14ac:dyDescent="0.25">
      <c r="B183" s="10" t="s">
        <v>158</v>
      </c>
      <c r="C183" s="11" t="s">
        <v>68</v>
      </c>
      <c r="D183" s="12"/>
      <c r="E183" s="12"/>
      <c r="F183" s="12"/>
      <c r="G183" s="11"/>
      <c r="H183" s="13">
        <f>H184+H221+H226+H246+H277+H293+H298+H345+H386</f>
        <v>143953259.90000001</v>
      </c>
      <c r="I183" s="13">
        <f>I184+I221+I226+I246+I277+I293+I298+I345+I386</f>
        <v>172780466.63</v>
      </c>
      <c r="J183" s="13">
        <f>J184+J221+J226+J246+J277+J293+J298+J345+J386</f>
        <v>74465130.599999994</v>
      </c>
      <c r="K183" s="8">
        <f t="shared" si="33"/>
        <v>43.098118700803738</v>
      </c>
    </row>
    <row r="184" spans="2:11" ht="15.75" x14ac:dyDescent="0.25">
      <c r="B184" s="18" t="s">
        <v>7</v>
      </c>
      <c r="C184" s="15" t="s">
        <v>68</v>
      </c>
      <c r="D184" s="16" t="s">
        <v>8</v>
      </c>
      <c r="E184" s="16"/>
      <c r="F184" s="16"/>
      <c r="G184" s="15"/>
      <c r="H184" s="17">
        <f>H185+H210+H214</f>
        <v>32038558</v>
      </c>
      <c r="I184" s="17">
        <f>I185+I210+I214</f>
        <v>33779702</v>
      </c>
      <c r="J184" s="17">
        <f>J185+J210+J214</f>
        <v>15230882.339999998</v>
      </c>
      <c r="K184" s="8">
        <f t="shared" si="33"/>
        <v>45.088859398463605</v>
      </c>
    </row>
    <row r="185" spans="2:11" ht="69.75" customHeight="1" x14ac:dyDescent="0.25">
      <c r="B185" s="18" t="s">
        <v>69</v>
      </c>
      <c r="C185" s="15" t="s">
        <v>68</v>
      </c>
      <c r="D185" s="16" t="s">
        <v>8</v>
      </c>
      <c r="E185" s="16" t="s">
        <v>34</v>
      </c>
      <c r="F185" s="16"/>
      <c r="G185" s="15"/>
      <c r="H185" s="17">
        <f>H186+H191+H196+H199+H202+H207</f>
        <v>27737979</v>
      </c>
      <c r="I185" s="17">
        <f>I186+I191+I196+I199+I202+I207</f>
        <v>29434123</v>
      </c>
      <c r="J185" s="17">
        <f>J186+J191+J196+J199+J202+J207</f>
        <v>13398556.339999998</v>
      </c>
      <c r="K185" s="8">
        <f t="shared" si="33"/>
        <v>45.520487700618759</v>
      </c>
    </row>
    <row r="186" spans="2:11" ht="209.25" customHeight="1" x14ac:dyDescent="0.25">
      <c r="B186" s="18" t="s">
        <v>228</v>
      </c>
      <c r="C186" s="15" t="s">
        <v>68</v>
      </c>
      <c r="D186" s="16" t="s">
        <v>8</v>
      </c>
      <c r="E186" s="16" t="s">
        <v>34</v>
      </c>
      <c r="F186" s="16" t="s">
        <v>229</v>
      </c>
      <c r="G186" s="15"/>
      <c r="H186" s="17">
        <f>H187+H189</f>
        <v>783270</v>
      </c>
      <c r="I186" s="17">
        <f>I187+I189</f>
        <v>783270</v>
      </c>
      <c r="J186" s="17">
        <f>J187+J189</f>
        <v>229690.27</v>
      </c>
      <c r="K186" s="8">
        <f t="shared" si="33"/>
        <v>29.324533047352762</v>
      </c>
    </row>
    <row r="187" spans="2:11" ht="94.5" x14ac:dyDescent="0.25">
      <c r="B187" s="19" t="s">
        <v>11</v>
      </c>
      <c r="C187" s="15" t="s">
        <v>68</v>
      </c>
      <c r="D187" s="16" t="s">
        <v>8</v>
      </c>
      <c r="E187" s="16" t="s">
        <v>34</v>
      </c>
      <c r="F187" s="16" t="s">
        <v>229</v>
      </c>
      <c r="G187" s="15">
        <v>100</v>
      </c>
      <c r="H187" s="17">
        <f>H188</f>
        <v>522201</v>
      </c>
      <c r="I187" s="17">
        <f>I188</f>
        <v>522201</v>
      </c>
      <c r="J187" s="17">
        <f>J188</f>
        <v>229690.27</v>
      </c>
      <c r="K187" s="8">
        <f t="shared" si="33"/>
        <v>43.985030668267584</v>
      </c>
    </row>
    <row r="188" spans="2:11" ht="31.5" x14ac:dyDescent="0.25">
      <c r="B188" s="18" t="s">
        <v>12</v>
      </c>
      <c r="C188" s="15" t="s">
        <v>68</v>
      </c>
      <c r="D188" s="16" t="s">
        <v>8</v>
      </c>
      <c r="E188" s="16" t="s">
        <v>34</v>
      </c>
      <c r="F188" s="16" t="s">
        <v>229</v>
      </c>
      <c r="G188" s="15" t="s">
        <v>13</v>
      </c>
      <c r="H188" s="17">
        <v>522201</v>
      </c>
      <c r="I188" s="17">
        <f>401076+121125</f>
        <v>522201</v>
      </c>
      <c r="J188" s="17">
        <v>229690.27</v>
      </c>
      <c r="K188" s="8">
        <f t="shared" si="33"/>
        <v>43.985030668267584</v>
      </c>
    </row>
    <row r="189" spans="2:11" ht="47.25" x14ac:dyDescent="0.25">
      <c r="B189" s="19" t="s">
        <v>135</v>
      </c>
      <c r="C189" s="15" t="s">
        <v>68</v>
      </c>
      <c r="D189" s="16" t="s">
        <v>8</v>
      </c>
      <c r="E189" s="16" t="s">
        <v>34</v>
      </c>
      <c r="F189" s="16" t="s">
        <v>229</v>
      </c>
      <c r="G189" s="15">
        <v>200</v>
      </c>
      <c r="H189" s="17">
        <f>H190</f>
        <v>261069</v>
      </c>
      <c r="I189" s="17">
        <f>I190</f>
        <v>261069</v>
      </c>
      <c r="J189" s="17">
        <f>J190</f>
        <v>0</v>
      </c>
      <c r="K189" s="8">
        <f t="shared" si="33"/>
        <v>0</v>
      </c>
    </row>
    <row r="190" spans="2:11" ht="47.25" x14ac:dyDescent="0.25">
      <c r="B190" s="18" t="s">
        <v>14</v>
      </c>
      <c r="C190" s="15" t="s">
        <v>68</v>
      </c>
      <c r="D190" s="16" t="s">
        <v>8</v>
      </c>
      <c r="E190" s="16" t="s">
        <v>34</v>
      </c>
      <c r="F190" s="16" t="s">
        <v>229</v>
      </c>
      <c r="G190" s="15" t="s">
        <v>15</v>
      </c>
      <c r="H190" s="17">
        <v>261069</v>
      </c>
      <c r="I190" s="17">
        <v>261069</v>
      </c>
      <c r="J190" s="17">
        <v>0</v>
      </c>
      <c r="K190" s="8">
        <f t="shared" si="33"/>
        <v>0</v>
      </c>
    </row>
    <row r="191" spans="2:11" ht="220.5" x14ac:dyDescent="0.25">
      <c r="B191" s="18" t="s">
        <v>230</v>
      </c>
      <c r="C191" s="15" t="s">
        <v>68</v>
      </c>
      <c r="D191" s="16" t="s">
        <v>8</v>
      </c>
      <c r="E191" s="16" t="s">
        <v>34</v>
      </c>
      <c r="F191" s="16" t="s">
        <v>231</v>
      </c>
      <c r="G191" s="15"/>
      <c r="H191" s="17">
        <f>H192+H194</f>
        <v>522380</v>
      </c>
      <c r="I191" s="17">
        <f>I192+I194</f>
        <v>522380</v>
      </c>
      <c r="J191" s="17">
        <f>J192+J194</f>
        <v>163714.68</v>
      </c>
      <c r="K191" s="8">
        <f t="shared" si="33"/>
        <v>31.340150848041652</v>
      </c>
    </row>
    <row r="192" spans="2:11" ht="94.5" x14ac:dyDescent="0.25">
      <c r="B192" s="19" t="s">
        <v>11</v>
      </c>
      <c r="C192" s="15" t="s">
        <v>68</v>
      </c>
      <c r="D192" s="16" t="s">
        <v>8</v>
      </c>
      <c r="E192" s="16" t="s">
        <v>34</v>
      </c>
      <c r="F192" s="16" t="s">
        <v>231</v>
      </c>
      <c r="G192" s="15">
        <v>100</v>
      </c>
      <c r="H192" s="17">
        <f>H193</f>
        <v>323047</v>
      </c>
      <c r="I192" s="17">
        <f>I193</f>
        <v>323047</v>
      </c>
      <c r="J192" s="17">
        <f>J193</f>
        <v>163714.68</v>
      </c>
      <c r="K192" s="8">
        <f t="shared" si="33"/>
        <v>50.678285203081906</v>
      </c>
    </row>
    <row r="193" spans="2:11" ht="31.5" x14ac:dyDescent="0.25">
      <c r="B193" s="18" t="s">
        <v>12</v>
      </c>
      <c r="C193" s="15" t="s">
        <v>68</v>
      </c>
      <c r="D193" s="16" t="s">
        <v>8</v>
      </c>
      <c r="E193" s="16" t="s">
        <v>34</v>
      </c>
      <c r="F193" s="16" t="s">
        <v>231</v>
      </c>
      <c r="G193" s="15" t="s">
        <v>13</v>
      </c>
      <c r="H193" s="17">
        <v>323047</v>
      </c>
      <c r="I193" s="17">
        <f>248116+74931</f>
        <v>323047</v>
      </c>
      <c r="J193" s="17">
        <v>163714.68</v>
      </c>
      <c r="K193" s="8">
        <f t="shared" si="33"/>
        <v>50.678285203081906</v>
      </c>
    </row>
    <row r="194" spans="2:11" ht="47.25" x14ac:dyDescent="0.25">
      <c r="B194" s="19" t="s">
        <v>135</v>
      </c>
      <c r="C194" s="15" t="s">
        <v>68</v>
      </c>
      <c r="D194" s="16" t="s">
        <v>8</v>
      </c>
      <c r="E194" s="16" t="s">
        <v>34</v>
      </c>
      <c r="F194" s="16" t="s">
        <v>231</v>
      </c>
      <c r="G194" s="15">
        <v>200</v>
      </c>
      <c r="H194" s="17">
        <f>H195</f>
        <v>199333</v>
      </c>
      <c r="I194" s="17">
        <f>I195</f>
        <v>199333</v>
      </c>
      <c r="J194" s="17">
        <f>J195</f>
        <v>0</v>
      </c>
      <c r="K194" s="8">
        <f t="shared" si="33"/>
        <v>0</v>
      </c>
    </row>
    <row r="195" spans="2:11" ht="47.25" x14ac:dyDescent="0.25">
      <c r="B195" s="18" t="s">
        <v>14</v>
      </c>
      <c r="C195" s="15" t="s">
        <v>68</v>
      </c>
      <c r="D195" s="16" t="s">
        <v>8</v>
      </c>
      <c r="E195" s="16" t="s">
        <v>34</v>
      </c>
      <c r="F195" s="16" t="s">
        <v>231</v>
      </c>
      <c r="G195" s="15" t="s">
        <v>15</v>
      </c>
      <c r="H195" s="17">
        <v>199333</v>
      </c>
      <c r="I195" s="17">
        <v>199333</v>
      </c>
      <c r="J195" s="17">
        <v>0</v>
      </c>
      <c r="K195" s="8">
        <f t="shared" si="33"/>
        <v>0</v>
      </c>
    </row>
    <row r="196" spans="2:11" ht="252" x14ac:dyDescent="0.25">
      <c r="B196" s="18" t="s">
        <v>232</v>
      </c>
      <c r="C196" s="15" t="s">
        <v>68</v>
      </c>
      <c r="D196" s="16" t="s">
        <v>8</v>
      </c>
      <c r="E196" s="16" t="s">
        <v>34</v>
      </c>
      <c r="F196" s="16" t="s">
        <v>233</v>
      </c>
      <c r="G196" s="15"/>
      <c r="H196" s="17">
        <f t="shared" ref="H196:J197" si="41">H197</f>
        <v>200</v>
      </c>
      <c r="I196" s="17">
        <f t="shared" si="41"/>
        <v>200</v>
      </c>
      <c r="J196" s="17">
        <f t="shared" si="41"/>
        <v>0</v>
      </c>
      <c r="K196" s="8">
        <f t="shared" si="33"/>
        <v>0</v>
      </c>
    </row>
    <row r="197" spans="2:11" ht="15.75" x14ac:dyDescent="0.25">
      <c r="B197" s="19" t="s">
        <v>63</v>
      </c>
      <c r="C197" s="15" t="s">
        <v>68</v>
      </c>
      <c r="D197" s="16" t="s">
        <v>8</v>
      </c>
      <c r="E197" s="16" t="s">
        <v>34</v>
      </c>
      <c r="F197" s="16" t="s">
        <v>233</v>
      </c>
      <c r="G197" s="15">
        <v>500</v>
      </c>
      <c r="H197" s="17">
        <f t="shared" si="41"/>
        <v>200</v>
      </c>
      <c r="I197" s="17">
        <f>I198</f>
        <v>200</v>
      </c>
      <c r="J197" s="17">
        <f t="shared" si="41"/>
        <v>0</v>
      </c>
      <c r="K197" s="8">
        <f t="shared" si="33"/>
        <v>0</v>
      </c>
    </row>
    <row r="198" spans="2:11" ht="15.75" x14ac:dyDescent="0.25">
      <c r="B198" s="18" t="s">
        <v>50</v>
      </c>
      <c r="C198" s="15" t="s">
        <v>68</v>
      </c>
      <c r="D198" s="16" t="s">
        <v>8</v>
      </c>
      <c r="E198" s="16" t="s">
        <v>34</v>
      </c>
      <c r="F198" s="16" t="s">
        <v>233</v>
      </c>
      <c r="G198" s="15" t="s">
        <v>51</v>
      </c>
      <c r="H198" s="17">
        <v>200</v>
      </c>
      <c r="I198" s="17">
        <v>200</v>
      </c>
      <c r="J198" s="17">
        <v>0</v>
      </c>
      <c r="K198" s="8">
        <f t="shared" si="33"/>
        <v>0</v>
      </c>
    </row>
    <row r="199" spans="2:11" ht="63" x14ac:dyDescent="0.25">
      <c r="B199" s="18" t="s">
        <v>117</v>
      </c>
      <c r="C199" s="15" t="s">
        <v>68</v>
      </c>
      <c r="D199" s="16" t="s">
        <v>8</v>
      </c>
      <c r="E199" s="16" t="s">
        <v>34</v>
      </c>
      <c r="F199" s="16" t="s">
        <v>234</v>
      </c>
      <c r="G199" s="15"/>
      <c r="H199" s="17">
        <f t="shared" ref="H199:J200" si="42">H200</f>
        <v>1506979</v>
      </c>
      <c r="I199" s="17">
        <f t="shared" si="42"/>
        <v>1506979</v>
      </c>
      <c r="J199" s="17">
        <f t="shared" si="42"/>
        <v>742152.76</v>
      </c>
      <c r="K199" s="9">
        <f t="shared" ref="K199" si="43">K200+K203+K208</f>
        <v>134.99644642455337</v>
      </c>
    </row>
    <row r="200" spans="2:11" ht="94.5" x14ac:dyDescent="0.25">
      <c r="B200" s="19" t="s">
        <v>11</v>
      </c>
      <c r="C200" s="15" t="s">
        <v>68</v>
      </c>
      <c r="D200" s="16" t="s">
        <v>8</v>
      </c>
      <c r="E200" s="16" t="s">
        <v>34</v>
      </c>
      <c r="F200" s="16" t="s">
        <v>234</v>
      </c>
      <c r="G200" s="15">
        <v>100</v>
      </c>
      <c r="H200" s="17">
        <f t="shared" si="42"/>
        <v>1506979</v>
      </c>
      <c r="I200" s="17">
        <f t="shared" si="42"/>
        <v>1506979</v>
      </c>
      <c r="J200" s="17">
        <f t="shared" si="42"/>
        <v>742152.76</v>
      </c>
      <c r="K200" s="8">
        <f t="shared" si="33"/>
        <v>49.24771745326246</v>
      </c>
    </row>
    <row r="201" spans="2:11" ht="31.5" x14ac:dyDescent="0.25">
      <c r="B201" s="18" t="s">
        <v>12</v>
      </c>
      <c r="C201" s="15" t="s">
        <v>68</v>
      </c>
      <c r="D201" s="16" t="s">
        <v>8</v>
      </c>
      <c r="E201" s="16" t="s">
        <v>34</v>
      </c>
      <c r="F201" s="16" t="s">
        <v>234</v>
      </c>
      <c r="G201" s="15" t="s">
        <v>13</v>
      </c>
      <c r="H201" s="17">
        <v>1506979</v>
      </c>
      <c r="I201" s="17">
        <f>1157434+349545</f>
        <v>1506979</v>
      </c>
      <c r="J201" s="17">
        <v>742152.76</v>
      </c>
      <c r="K201" s="8">
        <f t="shared" si="33"/>
        <v>49.24771745326246</v>
      </c>
    </row>
    <row r="202" spans="2:11" ht="47.25" x14ac:dyDescent="0.25">
      <c r="B202" s="18" t="s">
        <v>100</v>
      </c>
      <c r="C202" s="15" t="s">
        <v>68</v>
      </c>
      <c r="D202" s="16" t="s">
        <v>8</v>
      </c>
      <c r="E202" s="16" t="s">
        <v>34</v>
      </c>
      <c r="F202" s="16" t="s">
        <v>235</v>
      </c>
      <c r="G202" s="15"/>
      <c r="H202" s="17">
        <f>H203+H205</f>
        <v>24748150</v>
      </c>
      <c r="I202" s="17">
        <f>I203+I205</f>
        <v>26444294</v>
      </c>
      <c r="J202" s="17">
        <f>J203+J205</f>
        <v>12194581.729999999</v>
      </c>
      <c r="K202" s="8">
        <f t="shared" si="33"/>
        <v>46.114226872534388</v>
      </c>
    </row>
    <row r="203" spans="2:11" ht="94.5" x14ac:dyDescent="0.25">
      <c r="B203" s="19" t="s">
        <v>11</v>
      </c>
      <c r="C203" s="15" t="s">
        <v>68</v>
      </c>
      <c r="D203" s="16" t="s">
        <v>8</v>
      </c>
      <c r="E203" s="16" t="s">
        <v>34</v>
      </c>
      <c r="F203" s="16" t="s">
        <v>235</v>
      </c>
      <c r="G203" s="15">
        <v>100</v>
      </c>
      <c r="H203" s="17">
        <f>H204</f>
        <v>20066268</v>
      </c>
      <c r="I203" s="17">
        <f>I204</f>
        <v>20066268</v>
      </c>
      <c r="J203" s="17">
        <f>J204</f>
        <v>9450231.6199999992</v>
      </c>
      <c r="K203" s="8">
        <f t="shared" si="33"/>
        <v>47.095113152081886</v>
      </c>
    </row>
    <row r="204" spans="2:11" ht="38.25" customHeight="1" x14ac:dyDescent="0.25">
      <c r="B204" s="18" t="s">
        <v>12</v>
      </c>
      <c r="C204" s="15" t="s">
        <v>68</v>
      </c>
      <c r="D204" s="16" t="s">
        <v>8</v>
      </c>
      <c r="E204" s="16" t="s">
        <v>34</v>
      </c>
      <c r="F204" s="16" t="s">
        <v>235</v>
      </c>
      <c r="G204" s="15" t="s">
        <v>13</v>
      </c>
      <c r="H204" s="17">
        <v>20066268</v>
      </c>
      <c r="I204" s="17">
        <f>15404584+9500+4652184</f>
        <v>20066268</v>
      </c>
      <c r="J204" s="17">
        <v>9450231.6199999992</v>
      </c>
      <c r="K204" s="8">
        <f t="shared" si="33"/>
        <v>47.095113152081886</v>
      </c>
    </row>
    <row r="205" spans="2:11" ht="47.25" x14ac:dyDescent="0.25">
      <c r="B205" s="19" t="s">
        <v>135</v>
      </c>
      <c r="C205" s="15" t="s">
        <v>68</v>
      </c>
      <c r="D205" s="16" t="s">
        <v>8</v>
      </c>
      <c r="E205" s="16" t="s">
        <v>34</v>
      </c>
      <c r="F205" s="16" t="s">
        <v>235</v>
      </c>
      <c r="G205" s="15">
        <v>200</v>
      </c>
      <c r="H205" s="17">
        <f>H206</f>
        <v>4681882</v>
      </c>
      <c r="I205" s="17">
        <f>I206</f>
        <v>6378026</v>
      </c>
      <c r="J205" s="17">
        <f>J206</f>
        <v>2744350.11</v>
      </c>
      <c r="K205" s="8">
        <f t="shared" si="33"/>
        <v>43.028205121772785</v>
      </c>
    </row>
    <row r="206" spans="2:11" ht="47.25" x14ac:dyDescent="0.25">
      <c r="B206" s="18" t="s">
        <v>14</v>
      </c>
      <c r="C206" s="15" t="s">
        <v>68</v>
      </c>
      <c r="D206" s="16" t="s">
        <v>8</v>
      </c>
      <c r="E206" s="16" t="s">
        <v>34</v>
      </c>
      <c r="F206" s="16" t="s">
        <v>235</v>
      </c>
      <c r="G206" s="15" t="s">
        <v>15</v>
      </c>
      <c r="H206" s="17">
        <v>4681882</v>
      </c>
      <c r="I206" s="17">
        <f>3959865+2418161</f>
        <v>6378026</v>
      </c>
      <c r="J206" s="17">
        <v>2744350.11</v>
      </c>
      <c r="K206" s="8">
        <f t="shared" si="33"/>
        <v>43.028205121772785</v>
      </c>
    </row>
    <row r="207" spans="2:11" ht="31.5" x14ac:dyDescent="0.25">
      <c r="B207" s="18" t="s">
        <v>118</v>
      </c>
      <c r="C207" s="15" t="s">
        <v>68</v>
      </c>
      <c r="D207" s="16" t="s">
        <v>8</v>
      </c>
      <c r="E207" s="16" t="s">
        <v>34</v>
      </c>
      <c r="F207" s="16" t="s">
        <v>236</v>
      </c>
      <c r="G207" s="15"/>
      <c r="H207" s="17">
        <f t="shared" ref="H207:J208" si="44">H208</f>
        <v>177000</v>
      </c>
      <c r="I207" s="17">
        <f t="shared" si="44"/>
        <v>177000</v>
      </c>
      <c r="J207" s="17">
        <f t="shared" si="44"/>
        <v>68416.899999999994</v>
      </c>
      <c r="K207" s="8">
        <f t="shared" si="33"/>
        <v>38.653615819209037</v>
      </c>
    </row>
    <row r="208" spans="2:11" ht="15.75" x14ac:dyDescent="0.25">
      <c r="B208" s="19" t="s">
        <v>25</v>
      </c>
      <c r="C208" s="15" t="s">
        <v>68</v>
      </c>
      <c r="D208" s="16" t="s">
        <v>8</v>
      </c>
      <c r="E208" s="16" t="s">
        <v>34</v>
      </c>
      <c r="F208" s="16" t="s">
        <v>236</v>
      </c>
      <c r="G208" s="15">
        <v>800</v>
      </c>
      <c r="H208" s="17">
        <f t="shared" si="44"/>
        <v>177000</v>
      </c>
      <c r="I208" s="17">
        <f t="shared" si="44"/>
        <v>177000</v>
      </c>
      <c r="J208" s="17">
        <f t="shared" si="44"/>
        <v>68416.899999999994</v>
      </c>
      <c r="K208" s="8">
        <f t="shared" si="33"/>
        <v>38.653615819209037</v>
      </c>
    </row>
    <row r="209" spans="2:11" ht="15.75" x14ac:dyDescent="0.25">
      <c r="B209" s="18" t="s">
        <v>16</v>
      </c>
      <c r="C209" s="15" t="s">
        <v>68</v>
      </c>
      <c r="D209" s="16" t="s">
        <v>8</v>
      </c>
      <c r="E209" s="16" t="s">
        <v>34</v>
      </c>
      <c r="F209" s="16" t="s">
        <v>236</v>
      </c>
      <c r="G209" s="15" t="s">
        <v>17</v>
      </c>
      <c r="H209" s="17">
        <v>177000</v>
      </c>
      <c r="I209" s="17">
        <v>177000</v>
      </c>
      <c r="J209" s="17">
        <v>68416.899999999994</v>
      </c>
      <c r="K209" s="8">
        <f t="shared" ref="K209:K281" si="45">J209/I209*100</f>
        <v>38.653615819209037</v>
      </c>
    </row>
    <row r="210" spans="2:11" ht="15.75" x14ac:dyDescent="0.25">
      <c r="B210" s="18" t="s">
        <v>70</v>
      </c>
      <c r="C210" s="15" t="s">
        <v>68</v>
      </c>
      <c r="D210" s="16" t="s">
        <v>8</v>
      </c>
      <c r="E210" s="16" t="s">
        <v>57</v>
      </c>
      <c r="F210" s="16" t="s">
        <v>291</v>
      </c>
      <c r="G210" s="15">
        <v>244</v>
      </c>
      <c r="H210" s="17">
        <f t="shared" ref="H210:J212" si="46">H211</f>
        <v>166176</v>
      </c>
      <c r="I210" s="17">
        <f t="shared" si="46"/>
        <v>166176</v>
      </c>
      <c r="J210" s="17">
        <f>J211</f>
        <v>112500</v>
      </c>
      <c r="K210" s="8">
        <f t="shared" si="45"/>
        <v>67.699306759098789</v>
      </c>
    </row>
    <row r="211" spans="2:11" ht="78.75" x14ac:dyDescent="0.25">
      <c r="B211" s="18" t="s">
        <v>159</v>
      </c>
      <c r="C211" s="15" t="s">
        <v>68</v>
      </c>
      <c r="D211" s="16" t="s">
        <v>8</v>
      </c>
      <c r="E211" s="16" t="s">
        <v>57</v>
      </c>
      <c r="F211" s="16" t="s">
        <v>237</v>
      </c>
      <c r="G211" s="15"/>
      <c r="H211" s="17">
        <f t="shared" si="46"/>
        <v>166176</v>
      </c>
      <c r="I211" s="17">
        <f t="shared" si="46"/>
        <v>166176</v>
      </c>
      <c r="J211" s="17">
        <f t="shared" si="46"/>
        <v>112500</v>
      </c>
      <c r="K211" s="8">
        <f t="shared" si="45"/>
        <v>67.699306759098789</v>
      </c>
    </row>
    <row r="212" spans="2:11" ht="47.25" x14ac:dyDescent="0.25">
      <c r="B212" s="19" t="s">
        <v>135</v>
      </c>
      <c r="C212" s="15" t="s">
        <v>68</v>
      </c>
      <c r="D212" s="16" t="s">
        <v>8</v>
      </c>
      <c r="E212" s="16" t="s">
        <v>57</v>
      </c>
      <c r="F212" s="16" t="s">
        <v>237</v>
      </c>
      <c r="G212" s="15">
        <v>200</v>
      </c>
      <c r="H212" s="17">
        <f t="shared" si="46"/>
        <v>166176</v>
      </c>
      <c r="I212" s="17">
        <f t="shared" si="46"/>
        <v>166176</v>
      </c>
      <c r="J212" s="17">
        <f t="shared" si="46"/>
        <v>112500</v>
      </c>
      <c r="K212" s="8">
        <f t="shared" si="45"/>
        <v>67.699306759098789</v>
      </c>
    </row>
    <row r="213" spans="2:11" ht="47.25" x14ac:dyDescent="0.25">
      <c r="B213" s="18" t="s">
        <v>14</v>
      </c>
      <c r="C213" s="15" t="s">
        <v>68</v>
      </c>
      <c r="D213" s="16" t="s">
        <v>8</v>
      </c>
      <c r="E213" s="16" t="s">
        <v>57</v>
      </c>
      <c r="F213" s="16" t="s">
        <v>237</v>
      </c>
      <c r="G213" s="15" t="s">
        <v>15</v>
      </c>
      <c r="H213" s="17">
        <v>166176</v>
      </c>
      <c r="I213" s="17">
        <v>166176</v>
      </c>
      <c r="J213" s="17">
        <v>112500</v>
      </c>
      <c r="K213" s="8">
        <f t="shared" si="45"/>
        <v>67.699306759098789</v>
      </c>
    </row>
    <row r="214" spans="2:11" ht="25.5" customHeight="1" x14ac:dyDescent="0.25">
      <c r="B214" s="18" t="s">
        <v>38</v>
      </c>
      <c r="C214" s="15" t="s">
        <v>68</v>
      </c>
      <c r="D214" s="16" t="s">
        <v>8</v>
      </c>
      <c r="E214" s="16" t="s">
        <v>39</v>
      </c>
      <c r="F214" s="16"/>
      <c r="G214" s="15"/>
      <c r="H214" s="17">
        <f>H215+H218</f>
        <v>4134403</v>
      </c>
      <c r="I214" s="17">
        <f>I215+I218</f>
        <v>4179403</v>
      </c>
      <c r="J214" s="17">
        <f>J215+J218</f>
        <v>1719826</v>
      </c>
      <c r="K214" s="8">
        <f t="shared" si="45"/>
        <v>41.150039850189131</v>
      </c>
    </row>
    <row r="215" spans="2:11" ht="47.25" x14ac:dyDescent="0.25">
      <c r="B215" s="18" t="s">
        <v>105</v>
      </c>
      <c r="C215" s="15" t="s">
        <v>68</v>
      </c>
      <c r="D215" s="16" t="s">
        <v>8</v>
      </c>
      <c r="E215" s="16" t="s">
        <v>39</v>
      </c>
      <c r="F215" s="16" t="s">
        <v>238</v>
      </c>
      <c r="G215" s="15"/>
      <c r="H215" s="17">
        <f t="shared" ref="H215:J216" si="47">H216</f>
        <v>4064403</v>
      </c>
      <c r="I215" s="17">
        <f t="shared" si="47"/>
        <v>4109403</v>
      </c>
      <c r="J215" s="17">
        <f t="shared" si="47"/>
        <v>1649826</v>
      </c>
      <c r="K215" s="8">
        <f t="shared" si="45"/>
        <v>40.147583481104185</v>
      </c>
    </row>
    <row r="216" spans="2:11" ht="47.25" x14ac:dyDescent="0.25">
      <c r="B216" s="19" t="s">
        <v>22</v>
      </c>
      <c r="C216" s="15" t="s">
        <v>68</v>
      </c>
      <c r="D216" s="16" t="s">
        <v>8</v>
      </c>
      <c r="E216" s="16" t="s">
        <v>39</v>
      </c>
      <c r="F216" s="16" t="s">
        <v>238</v>
      </c>
      <c r="G216" s="15">
        <v>600</v>
      </c>
      <c r="H216" s="17">
        <f t="shared" si="47"/>
        <v>4064403</v>
      </c>
      <c r="I216" s="17">
        <f t="shared" si="47"/>
        <v>4109403</v>
      </c>
      <c r="J216" s="17">
        <f t="shared" si="47"/>
        <v>1649826</v>
      </c>
      <c r="K216" s="8">
        <f t="shared" si="45"/>
        <v>40.147583481104185</v>
      </c>
    </row>
    <row r="217" spans="2:11" ht="16.5" customHeight="1" x14ac:dyDescent="0.25">
      <c r="B217" s="18" t="s">
        <v>23</v>
      </c>
      <c r="C217" s="15" t="s">
        <v>68</v>
      </c>
      <c r="D217" s="16" t="s">
        <v>8</v>
      </c>
      <c r="E217" s="16" t="s">
        <v>39</v>
      </c>
      <c r="F217" s="16" t="s">
        <v>238</v>
      </c>
      <c r="G217" s="15" t="s">
        <v>24</v>
      </c>
      <c r="H217" s="17">
        <v>4064403</v>
      </c>
      <c r="I217" s="17">
        <v>4109403</v>
      </c>
      <c r="J217" s="17">
        <v>1649826</v>
      </c>
      <c r="K217" s="8">
        <f t="shared" si="45"/>
        <v>40.147583481104185</v>
      </c>
    </row>
    <row r="218" spans="2:11" ht="31.5" x14ac:dyDescent="0.25">
      <c r="B218" s="18" t="s">
        <v>160</v>
      </c>
      <c r="C218" s="15" t="s">
        <v>68</v>
      </c>
      <c r="D218" s="16" t="s">
        <v>8</v>
      </c>
      <c r="E218" s="16" t="s">
        <v>39</v>
      </c>
      <c r="F218" s="16" t="s">
        <v>239</v>
      </c>
      <c r="G218" s="15"/>
      <c r="H218" s="17">
        <f t="shared" ref="H218:J219" si="48">H219</f>
        <v>70000</v>
      </c>
      <c r="I218" s="17">
        <f t="shared" si="48"/>
        <v>70000</v>
      </c>
      <c r="J218" s="17">
        <f t="shared" si="48"/>
        <v>70000</v>
      </c>
      <c r="K218" s="8">
        <f t="shared" si="45"/>
        <v>100</v>
      </c>
    </row>
    <row r="219" spans="2:11" ht="30.75" customHeight="1" x14ac:dyDescent="0.25">
      <c r="B219" s="19" t="s">
        <v>25</v>
      </c>
      <c r="C219" s="15" t="s">
        <v>68</v>
      </c>
      <c r="D219" s="16" t="s">
        <v>8</v>
      </c>
      <c r="E219" s="16" t="s">
        <v>39</v>
      </c>
      <c r="F219" s="16" t="s">
        <v>239</v>
      </c>
      <c r="G219" s="15">
        <v>800</v>
      </c>
      <c r="H219" s="17">
        <f t="shared" si="48"/>
        <v>70000</v>
      </c>
      <c r="I219" s="17">
        <f t="shared" si="48"/>
        <v>70000</v>
      </c>
      <c r="J219" s="17">
        <f t="shared" si="48"/>
        <v>70000</v>
      </c>
      <c r="K219" s="8">
        <f t="shared" si="45"/>
        <v>100</v>
      </c>
    </row>
    <row r="220" spans="2:11" ht="21.75" customHeight="1" x14ac:dyDescent="0.25">
      <c r="B220" s="18" t="s">
        <v>16</v>
      </c>
      <c r="C220" s="15" t="s">
        <v>68</v>
      </c>
      <c r="D220" s="16" t="s">
        <v>8</v>
      </c>
      <c r="E220" s="16" t="s">
        <v>39</v>
      </c>
      <c r="F220" s="16" t="s">
        <v>239</v>
      </c>
      <c r="G220" s="15" t="s">
        <v>17</v>
      </c>
      <c r="H220" s="17">
        <v>70000</v>
      </c>
      <c r="I220" s="17">
        <v>70000</v>
      </c>
      <c r="J220" s="17">
        <v>70000</v>
      </c>
      <c r="K220" s="8">
        <f t="shared" si="45"/>
        <v>100</v>
      </c>
    </row>
    <row r="221" spans="2:11" ht="21.75" customHeight="1" x14ac:dyDescent="0.25">
      <c r="B221" s="18" t="s">
        <v>161</v>
      </c>
      <c r="C221" s="15" t="s">
        <v>68</v>
      </c>
      <c r="D221" s="16" t="s">
        <v>27</v>
      </c>
      <c r="E221" s="16"/>
      <c r="F221" s="16"/>
      <c r="G221" s="15"/>
      <c r="H221" s="17">
        <f t="shared" ref="H221:J224" si="49">H222</f>
        <v>1283806</v>
      </c>
      <c r="I221" s="17">
        <f t="shared" si="49"/>
        <v>1283806</v>
      </c>
      <c r="J221" s="17">
        <f t="shared" si="49"/>
        <v>641903</v>
      </c>
      <c r="K221" s="8">
        <f t="shared" si="45"/>
        <v>50</v>
      </c>
    </row>
    <row r="222" spans="2:11" ht="27.75" customHeight="1" x14ac:dyDescent="0.25">
      <c r="B222" s="18" t="s">
        <v>162</v>
      </c>
      <c r="C222" s="15" t="s">
        <v>68</v>
      </c>
      <c r="D222" s="16" t="s">
        <v>27</v>
      </c>
      <c r="E222" s="16" t="s">
        <v>10</v>
      </c>
      <c r="F222" s="16"/>
      <c r="G222" s="15"/>
      <c r="H222" s="17">
        <f t="shared" si="49"/>
        <v>1283806</v>
      </c>
      <c r="I222" s="17">
        <f t="shared" si="49"/>
        <v>1283806</v>
      </c>
      <c r="J222" s="17">
        <f t="shared" si="49"/>
        <v>641903</v>
      </c>
      <c r="K222" s="8">
        <f t="shared" si="45"/>
        <v>50</v>
      </c>
    </row>
    <row r="223" spans="2:11" ht="63" x14ac:dyDescent="0.25">
      <c r="B223" s="18" t="s">
        <v>52</v>
      </c>
      <c r="C223" s="15" t="s">
        <v>68</v>
      </c>
      <c r="D223" s="16" t="s">
        <v>27</v>
      </c>
      <c r="E223" s="16" t="s">
        <v>10</v>
      </c>
      <c r="F223" s="16" t="s">
        <v>240</v>
      </c>
      <c r="G223" s="15"/>
      <c r="H223" s="17">
        <f t="shared" si="49"/>
        <v>1283806</v>
      </c>
      <c r="I223" s="17">
        <f t="shared" si="49"/>
        <v>1283806</v>
      </c>
      <c r="J223" s="17">
        <f t="shared" si="49"/>
        <v>641903</v>
      </c>
      <c r="K223" s="8">
        <f t="shared" si="45"/>
        <v>50</v>
      </c>
    </row>
    <row r="224" spans="2:11" ht="15.75" x14ac:dyDescent="0.25">
      <c r="B224" s="19" t="s">
        <v>63</v>
      </c>
      <c r="C224" s="15" t="s">
        <v>68</v>
      </c>
      <c r="D224" s="16" t="s">
        <v>27</v>
      </c>
      <c r="E224" s="16" t="s">
        <v>10</v>
      </c>
      <c r="F224" s="16" t="s">
        <v>240</v>
      </c>
      <c r="G224" s="15">
        <v>500</v>
      </c>
      <c r="H224" s="17">
        <f t="shared" si="49"/>
        <v>1283806</v>
      </c>
      <c r="I224" s="17">
        <f t="shared" si="49"/>
        <v>1283806</v>
      </c>
      <c r="J224" s="17">
        <f t="shared" si="49"/>
        <v>641903</v>
      </c>
      <c r="K224" s="8">
        <f t="shared" si="45"/>
        <v>50</v>
      </c>
    </row>
    <row r="225" spans="2:11" ht="15.75" x14ac:dyDescent="0.25">
      <c r="B225" s="18" t="s">
        <v>50</v>
      </c>
      <c r="C225" s="15" t="s">
        <v>68</v>
      </c>
      <c r="D225" s="16" t="s">
        <v>27</v>
      </c>
      <c r="E225" s="16" t="s">
        <v>10</v>
      </c>
      <c r="F225" s="16" t="s">
        <v>240</v>
      </c>
      <c r="G225" s="15" t="s">
        <v>51</v>
      </c>
      <c r="H225" s="17">
        <v>1283806</v>
      </c>
      <c r="I225" s="17">
        <v>1283806</v>
      </c>
      <c r="J225" s="17">
        <v>641903</v>
      </c>
      <c r="K225" s="8">
        <f t="shared" si="45"/>
        <v>50</v>
      </c>
    </row>
    <row r="226" spans="2:11" ht="31.5" x14ac:dyDescent="0.25">
      <c r="B226" s="18" t="s">
        <v>53</v>
      </c>
      <c r="C226" s="15" t="s">
        <v>68</v>
      </c>
      <c r="D226" s="16" t="s">
        <v>10</v>
      </c>
      <c r="E226" s="16"/>
      <c r="F226" s="16"/>
      <c r="G226" s="15"/>
      <c r="H226" s="17">
        <f>H227+H239</f>
        <v>3326306</v>
      </c>
      <c r="I226" s="17">
        <f>I227+I239</f>
        <v>3665806</v>
      </c>
      <c r="J226" s="17">
        <f>J227+J239</f>
        <v>1885988.6199999999</v>
      </c>
      <c r="K226" s="8">
        <f t="shared" si="45"/>
        <v>51.4481295518639</v>
      </c>
    </row>
    <row r="227" spans="2:11" ht="15.75" x14ac:dyDescent="0.25">
      <c r="B227" s="18" t="s">
        <v>241</v>
      </c>
      <c r="C227" s="15" t="s">
        <v>68</v>
      </c>
      <c r="D227" s="16" t="s">
        <v>10</v>
      </c>
      <c r="E227" s="16" t="s">
        <v>31</v>
      </c>
      <c r="F227" s="16"/>
      <c r="G227" s="15"/>
      <c r="H227" s="17">
        <f>H228+H233</f>
        <v>3292306</v>
      </c>
      <c r="I227" s="17">
        <f>I228+I233+I236</f>
        <v>3631806</v>
      </c>
      <c r="J227" s="17">
        <f>J228+J233+J236</f>
        <v>1885988.6199999999</v>
      </c>
      <c r="K227" s="8">
        <f t="shared" si="45"/>
        <v>51.92977323127942</v>
      </c>
    </row>
    <row r="228" spans="2:11" ht="15.75" x14ac:dyDescent="0.25">
      <c r="B228" s="18" t="s">
        <v>106</v>
      </c>
      <c r="C228" s="15" t="s">
        <v>68</v>
      </c>
      <c r="D228" s="16" t="s">
        <v>10</v>
      </c>
      <c r="E228" s="16" t="s">
        <v>31</v>
      </c>
      <c r="F228" s="16" t="s">
        <v>242</v>
      </c>
      <c r="G228" s="15"/>
      <c r="H228" s="17">
        <f>H229+H231</f>
        <v>3291306</v>
      </c>
      <c r="I228" s="17">
        <f>I229+I231</f>
        <v>3591306</v>
      </c>
      <c r="J228" s="17">
        <f>J229+J231</f>
        <v>1846488.6199999999</v>
      </c>
      <c r="K228" s="8">
        <f t="shared" si="45"/>
        <v>51.415519034022715</v>
      </c>
    </row>
    <row r="229" spans="2:11" ht="94.5" x14ac:dyDescent="0.25">
      <c r="B229" s="19" t="s">
        <v>11</v>
      </c>
      <c r="C229" s="15" t="s">
        <v>68</v>
      </c>
      <c r="D229" s="16" t="s">
        <v>10</v>
      </c>
      <c r="E229" s="16" t="s">
        <v>31</v>
      </c>
      <c r="F229" s="16" t="s">
        <v>242</v>
      </c>
      <c r="G229" s="15">
        <v>100</v>
      </c>
      <c r="H229" s="17">
        <f>H230</f>
        <v>2449143</v>
      </c>
      <c r="I229" s="17">
        <f>I230</f>
        <v>2449143</v>
      </c>
      <c r="J229" s="17">
        <f>J230</f>
        <v>1211141.3799999999</v>
      </c>
      <c r="K229" s="8">
        <f t="shared" si="45"/>
        <v>49.451640022652818</v>
      </c>
    </row>
    <row r="230" spans="2:11" ht="31.5" x14ac:dyDescent="0.25">
      <c r="B230" s="18" t="s">
        <v>71</v>
      </c>
      <c r="C230" s="15" t="s">
        <v>68</v>
      </c>
      <c r="D230" s="16" t="s">
        <v>10</v>
      </c>
      <c r="E230" s="16" t="s">
        <v>31</v>
      </c>
      <c r="F230" s="16" t="s">
        <v>242</v>
      </c>
      <c r="G230" s="15" t="s">
        <v>72</v>
      </c>
      <c r="H230" s="17">
        <v>2449143</v>
      </c>
      <c r="I230" s="17">
        <f>1867468+17700+563975</f>
        <v>2449143</v>
      </c>
      <c r="J230" s="17">
        <v>1211141.3799999999</v>
      </c>
      <c r="K230" s="8">
        <f t="shared" si="45"/>
        <v>49.451640022652818</v>
      </c>
    </row>
    <row r="231" spans="2:11" ht="47.25" x14ac:dyDescent="0.25">
      <c r="B231" s="19" t="s">
        <v>135</v>
      </c>
      <c r="C231" s="15" t="s">
        <v>68</v>
      </c>
      <c r="D231" s="16" t="s">
        <v>10</v>
      </c>
      <c r="E231" s="16" t="s">
        <v>31</v>
      </c>
      <c r="F231" s="16" t="s">
        <v>242</v>
      </c>
      <c r="G231" s="15">
        <v>200</v>
      </c>
      <c r="H231" s="17">
        <f>H232</f>
        <v>842163</v>
      </c>
      <c r="I231" s="17">
        <f>I232</f>
        <v>1142163</v>
      </c>
      <c r="J231" s="17">
        <f>J232</f>
        <v>635347.24</v>
      </c>
      <c r="K231" s="8">
        <f t="shared" si="45"/>
        <v>55.626669748538518</v>
      </c>
    </row>
    <row r="232" spans="2:11" ht="47.25" x14ac:dyDescent="0.25">
      <c r="B232" s="18" t="s">
        <v>14</v>
      </c>
      <c r="C232" s="15" t="s">
        <v>68</v>
      </c>
      <c r="D232" s="16" t="s">
        <v>10</v>
      </c>
      <c r="E232" s="16" t="s">
        <v>31</v>
      </c>
      <c r="F232" s="16" t="s">
        <v>242</v>
      </c>
      <c r="G232" s="15" t="s">
        <v>15</v>
      </c>
      <c r="H232" s="17">
        <v>842163</v>
      </c>
      <c r="I232" s="17">
        <f>842163+110000+80000+110000</f>
        <v>1142163</v>
      </c>
      <c r="J232" s="17">
        <v>635347.24</v>
      </c>
      <c r="K232" s="8">
        <f t="shared" si="45"/>
        <v>55.626669748538518</v>
      </c>
    </row>
    <row r="233" spans="2:11" ht="31.5" x14ac:dyDescent="0.25">
      <c r="B233" s="18" t="s">
        <v>118</v>
      </c>
      <c r="C233" s="15" t="s">
        <v>68</v>
      </c>
      <c r="D233" s="16" t="s">
        <v>10</v>
      </c>
      <c r="E233" s="16" t="s">
        <v>31</v>
      </c>
      <c r="F233" s="16" t="s">
        <v>236</v>
      </c>
      <c r="G233" s="15"/>
      <c r="H233" s="17">
        <f t="shared" ref="H233:J234" si="50">H234</f>
        <v>1000</v>
      </c>
      <c r="I233" s="17">
        <f t="shared" si="50"/>
        <v>1000</v>
      </c>
      <c r="J233" s="17">
        <f t="shared" si="50"/>
        <v>0</v>
      </c>
      <c r="K233" s="8">
        <f t="shared" si="45"/>
        <v>0</v>
      </c>
    </row>
    <row r="234" spans="2:11" ht="15.75" x14ac:dyDescent="0.25">
      <c r="B234" s="19" t="s">
        <v>25</v>
      </c>
      <c r="C234" s="15" t="s">
        <v>68</v>
      </c>
      <c r="D234" s="16" t="s">
        <v>10</v>
      </c>
      <c r="E234" s="16" t="s">
        <v>31</v>
      </c>
      <c r="F234" s="16" t="s">
        <v>236</v>
      </c>
      <c r="G234" s="15">
        <v>800</v>
      </c>
      <c r="H234" s="17">
        <f t="shared" si="50"/>
        <v>1000</v>
      </c>
      <c r="I234" s="17">
        <f t="shared" si="50"/>
        <v>1000</v>
      </c>
      <c r="J234" s="17">
        <f t="shared" si="50"/>
        <v>0</v>
      </c>
      <c r="K234" s="8">
        <f t="shared" si="45"/>
        <v>0</v>
      </c>
    </row>
    <row r="235" spans="2:11" ht="15.75" x14ac:dyDescent="0.25">
      <c r="B235" s="18" t="s">
        <v>16</v>
      </c>
      <c r="C235" s="15" t="s">
        <v>68</v>
      </c>
      <c r="D235" s="16" t="s">
        <v>10</v>
      </c>
      <c r="E235" s="16" t="s">
        <v>31</v>
      </c>
      <c r="F235" s="16" t="s">
        <v>236</v>
      </c>
      <c r="G235" s="15" t="s">
        <v>17</v>
      </c>
      <c r="H235" s="17">
        <v>1000</v>
      </c>
      <c r="I235" s="17">
        <v>1000</v>
      </c>
      <c r="J235" s="17">
        <v>0</v>
      </c>
      <c r="K235" s="8">
        <f t="shared" si="45"/>
        <v>0</v>
      </c>
    </row>
    <row r="236" spans="2:11" ht="15.75" x14ac:dyDescent="0.25">
      <c r="B236" s="18" t="s">
        <v>104</v>
      </c>
      <c r="C236" s="15" t="s">
        <v>68</v>
      </c>
      <c r="D236" s="16" t="s">
        <v>10</v>
      </c>
      <c r="E236" s="16" t="s">
        <v>31</v>
      </c>
      <c r="F236" s="16" t="s">
        <v>222</v>
      </c>
      <c r="G236" s="15"/>
      <c r="H236" s="17"/>
      <c r="I236" s="17">
        <f>I237</f>
        <v>39500</v>
      </c>
      <c r="J236" s="17">
        <f>J237</f>
        <v>39500</v>
      </c>
      <c r="K236" s="8"/>
    </row>
    <row r="237" spans="2:11" ht="47.25" x14ac:dyDescent="0.25">
      <c r="B237" s="19" t="s">
        <v>135</v>
      </c>
      <c r="C237" s="15" t="s">
        <v>68</v>
      </c>
      <c r="D237" s="16" t="s">
        <v>10</v>
      </c>
      <c r="E237" s="16" t="s">
        <v>31</v>
      </c>
      <c r="F237" s="16" t="s">
        <v>222</v>
      </c>
      <c r="G237" s="15">
        <v>200</v>
      </c>
      <c r="H237" s="17"/>
      <c r="I237" s="17">
        <f>I238</f>
        <v>39500</v>
      </c>
      <c r="J237" s="17">
        <f>J238</f>
        <v>39500</v>
      </c>
      <c r="K237" s="8"/>
    </row>
    <row r="238" spans="2:11" ht="47.25" x14ac:dyDescent="0.25">
      <c r="B238" s="18" t="s">
        <v>14</v>
      </c>
      <c r="C238" s="15" t="s">
        <v>68</v>
      </c>
      <c r="D238" s="16" t="s">
        <v>10</v>
      </c>
      <c r="E238" s="16" t="s">
        <v>31</v>
      </c>
      <c r="F238" s="16" t="s">
        <v>222</v>
      </c>
      <c r="G238" s="15">
        <v>240</v>
      </c>
      <c r="H238" s="17"/>
      <c r="I238" s="17">
        <v>39500</v>
      </c>
      <c r="J238" s="17">
        <v>39500</v>
      </c>
      <c r="K238" s="8"/>
    </row>
    <row r="239" spans="2:11" ht="47.25" x14ac:dyDescent="0.25">
      <c r="B239" s="18" t="s">
        <v>73</v>
      </c>
      <c r="C239" s="15" t="s">
        <v>68</v>
      </c>
      <c r="D239" s="16" t="s">
        <v>10</v>
      </c>
      <c r="E239" s="16" t="s">
        <v>61</v>
      </c>
      <c r="F239" s="16"/>
      <c r="G239" s="15"/>
      <c r="H239" s="17">
        <f>H240+H243</f>
        <v>34000</v>
      </c>
      <c r="I239" s="17">
        <f>I240+I243</f>
        <v>34000</v>
      </c>
      <c r="J239" s="17">
        <f>J240+J243</f>
        <v>0</v>
      </c>
      <c r="K239" s="8">
        <f t="shared" si="45"/>
        <v>0</v>
      </c>
    </row>
    <row r="240" spans="2:11" ht="47.25" x14ac:dyDescent="0.25">
      <c r="B240" s="18" t="s">
        <v>107</v>
      </c>
      <c r="C240" s="15" t="s">
        <v>68</v>
      </c>
      <c r="D240" s="16" t="s">
        <v>10</v>
      </c>
      <c r="E240" s="16" t="s">
        <v>61</v>
      </c>
      <c r="F240" s="16" t="s">
        <v>243</v>
      </c>
      <c r="G240" s="15"/>
      <c r="H240" s="17">
        <f t="shared" ref="H240:J241" si="51">H241</f>
        <v>27000</v>
      </c>
      <c r="I240" s="17">
        <f t="shared" si="51"/>
        <v>27000</v>
      </c>
      <c r="J240" s="17">
        <f t="shared" si="51"/>
        <v>0</v>
      </c>
      <c r="K240" s="8">
        <f t="shared" si="45"/>
        <v>0</v>
      </c>
    </row>
    <row r="241" spans="2:11" ht="47.25" x14ac:dyDescent="0.25">
      <c r="B241" s="19" t="s">
        <v>135</v>
      </c>
      <c r="C241" s="15" t="s">
        <v>68</v>
      </c>
      <c r="D241" s="16" t="s">
        <v>10</v>
      </c>
      <c r="E241" s="16" t="s">
        <v>61</v>
      </c>
      <c r="F241" s="16" t="s">
        <v>243</v>
      </c>
      <c r="G241" s="15">
        <v>200</v>
      </c>
      <c r="H241" s="17">
        <f t="shared" si="51"/>
        <v>27000</v>
      </c>
      <c r="I241" s="17">
        <f t="shared" si="51"/>
        <v>27000</v>
      </c>
      <c r="J241" s="17">
        <f t="shared" si="51"/>
        <v>0</v>
      </c>
      <c r="K241" s="8">
        <f t="shared" si="45"/>
        <v>0</v>
      </c>
    </row>
    <row r="242" spans="2:11" ht="47.25" x14ac:dyDescent="0.25">
      <c r="B242" s="18" t="s">
        <v>14</v>
      </c>
      <c r="C242" s="15" t="s">
        <v>68</v>
      </c>
      <c r="D242" s="16" t="s">
        <v>10</v>
      </c>
      <c r="E242" s="16" t="s">
        <v>61</v>
      </c>
      <c r="F242" s="16" t="s">
        <v>243</v>
      </c>
      <c r="G242" s="15" t="s">
        <v>15</v>
      </c>
      <c r="H242" s="17">
        <v>27000</v>
      </c>
      <c r="I242" s="17">
        <v>27000</v>
      </c>
      <c r="J242" s="17">
        <v>0</v>
      </c>
      <c r="K242" s="8">
        <f t="shared" si="45"/>
        <v>0</v>
      </c>
    </row>
    <row r="243" spans="2:11" ht="84.75" customHeight="1" x14ac:dyDescent="0.25">
      <c r="B243" s="18" t="s">
        <v>108</v>
      </c>
      <c r="C243" s="15" t="s">
        <v>68</v>
      </c>
      <c r="D243" s="16" t="s">
        <v>10</v>
      </c>
      <c r="E243" s="16" t="s">
        <v>61</v>
      </c>
      <c r="F243" s="16" t="s">
        <v>244</v>
      </c>
      <c r="G243" s="15"/>
      <c r="H243" s="17">
        <f t="shared" ref="H243:J244" si="52">H244</f>
        <v>7000</v>
      </c>
      <c r="I243" s="17">
        <f t="shared" si="52"/>
        <v>7000</v>
      </c>
      <c r="J243" s="17">
        <f t="shared" si="52"/>
        <v>0</v>
      </c>
      <c r="K243" s="8">
        <f t="shared" si="45"/>
        <v>0</v>
      </c>
    </row>
    <row r="244" spans="2:11" ht="47.25" x14ac:dyDescent="0.25">
      <c r="B244" s="19" t="s">
        <v>135</v>
      </c>
      <c r="C244" s="15" t="s">
        <v>68</v>
      </c>
      <c r="D244" s="16" t="s">
        <v>10</v>
      </c>
      <c r="E244" s="16" t="s">
        <v>61</v>
      </c>
      <c r="F244" s="16" t="s">
        <v>244</v>
      </c>
      <c r="G244" s="15">
        <v>200</v>
      </c>
      <c r="H244" s="17">
        <f t="shared" si="52"/>
        <v>7000</v>
      </c>
      <c r="I244" s="17">
        <f t="shared" si="52"/>
        <v>7000</v>
      </c>
      <c r="J244" s="17">
        <f t="shared" si="52"/>
        <v>0</v>
      </c>
      <c r="K244" s="8">
        <f t="shared" si="45"/>
        <v>0</v>
      </c>
    </row>
    <row r="245" spans="2:11" ht="47.25" x14ac:dyDescent="0.25">
      <c r="B245" s="18" t="s">
        <v>14</v>
      </c>
      <c r="C245" s="15" t="s">
        <v>68</v>
      </c>
      <c r="D245" s="16" t="s">
        <v>10</v>
      </c>
      <c r="E245" s="16" t="s">
        <v>61</v>
      </c>
      <c r="F245" s="16" t="s">
        <v>244</v>
      </c>
      <c r="G245" s="15" t="s">
        <v>15</v>
      </c>
      <c r="H245" s="17">
        <v>7000</v>
      </c>
      <c r="I245" s="17">
        <v>7000</v>
      </c>
      <c r="J245" s="17">
        <v>0</v>
      </c>
      <c r="K245" s="8">
        <f t="shared" si="45"/>
        <v>0</v>
      </c>
    </row>
    <row r="246" spans="2:11" ht="15.75" x14ac:dyDescent="0.25">
      <c r="B246" s="18" t="s">
        <v>56</v>
      </c>
      <c r="C246" s="15" t="s">
        <v>68</v>
      </c>
      <c r="D246" s="16" t="s">
        <v>34</v>
      </c>
      <c r="E246" s="16"/>
      <c r="F246" s="16"/>
      <c r="G246" s="15"/>
      <c r="H246" s="17">
        <f>H247+H254+H261+H268</f>
        <v>27267512.899999999</v>
      </c>
      <c r="I246" s="17">
        <f>I247+I254+I261+I268</f>
        <v>40044323.629999995</v>
      </c>
      <c r="J246" s="17">
        <f>J247+J254+J261+J268</f>
        <v>8864036.6300000008</v>
      </c>
      <c r="K246" s="8">
        <f t="shared" si="45"/>
        <v>22.135563361992542</v>
      </c>
    </row>
    <row r="247" spans="2:11" ht="15.75" x14ac:dyDescent="0.25">
      <c r="B247" s="18" t="s">
        <v>74</v>
      </c>
      <c r="C247" s="15" t="s">
        <v>68</v>
      </c>
      <c r="D247" s="16" t="s">
        <v>34</v>
      </c>
      <c r="E247" s="16" t="s">
        <v>57</v>
      </c>
      <c r="F247" s="16"/>
      <c r="G247" s="15"/>
      <c r="H247" s="17">
        <f>H248+H251</f>
        <v>413998.9</v>
      </c>
      <c r="I247" s="17">
        <f>I248+I251</f>
        <v>1019753.25</v>
      </c>
      <c r="J247" s="17">
        <f>J248+J251</f>
        <v>0</v>
      </c>
      <c r="K247" s="8">
        <f t="shared" si="45"/>
        <v>0</v>
      </c>
    </row>
    <row r="248" spans="2:11" ht="173.25" x14ac:dyDescent="0.25">
      <c r="B248" s="18" t="s">
        <v>163</v>
      </c>
      <c r="C248" s="15" t="s">
        <v>68</v>
      </c>
      <c r="D248" s="16" t="s">
        <v>34</v>
      </c>
      <c r="E248" s="16" t="s">
        <v>57</v>
      </c>
      <c r="F248" s="16" t="s">
        <v>245</v>
      </c>
      <c r="G248" s="15"/>
      <c r="H248" s="17">
        <f t="shared" ref="H248:J249" si="53">H249</f>
        <v>413998.9</v>
      </c>
      <c r="I248" s="17">
        <f t="shared" si="53"/>
        <v>681706.05</v>
      </c>
      <c r="J248" s="17">
        <f t="shared" si="53"/>
        <v>0</v>
      </c>
      <c r="K248" s="8">
        <f t="shared" si="45"/>
        <v>0</v>
      </c>
    </row>
    <row r="249" spans="2:11" ht="47.25" x14ac:dyDescent="0.25">
      <c r="B249" s="19" t="s">
        <v>135</v>
      </c>
      <c r="C249" s="15" t="s">
        <v>68</v>
      </c>
      <c r="D249" s="16" t="s">
        <v>34</v>
      </c>
      <c r="E249" s="16" t="s">
        <v>57</v>
      </c>
      <c r="F249" s="16" t="s">
        <v>245</v>
      </c>
      <c r="G249" s="15">
        <v>200</v>
      </c>
      <c r="H249" s="17">
        <f t="shared" si="53"/>
        <v>413998.9</v>
      </c>
      <c r="I249" s="17">
        <f t="shared" si="53"/>
        <v>681706.05</v>
      </c>
      <c r="J249" s="17">
        <f t="shared" si="53"/>
        <v>0</v>
      </c>
      <c r="K249" s="8">
        <f t="shared" si="45"/>
        <v>0</v>
      </c>
    </row>
    <row r="250" spans="2:11" ht="47.25" x14ac:dyDescent="0.25">
      <c r="B250" s="18" t="s">
        <v>14</v>
      </c>
      <c r="C250" s="15" t="s">
        <v>68</v>
      </c>
      <c r="D250" s="16" t="s">
        <v>34</v>
      </c>
      <c r="E250" s="16" t="s">
        <v>57</v>
      </c>
      <c r="F250" s="16" t="s">
        <v>245</v>
      </c>
      <c r="G250" s="15" t="s">
        <v>15</v>
      </c>
      <c r="H250" s="17">
        <v>413998.9</v>
      </c>
      <c r="I250" s="17">
        <v>681706.05</v>
      </c>
      <c r="J250" s="17">
        <v>0</v>
      </c>
      <c r="K250" s="8">
        <f t="shared" si="45"/>
        <v>0</v>
      </c>
    </row>
    <row r="251" spans="2:11" ht="157.5" x14ac:dyDescent="0.25">
      <c r="B251" s="18" t="s">
        <v>246</v>
      </c>
      <c r="C251" s="15" t="s">
        <v>68</v>
      </c>
      <c r="D251" s="16" t="s">
        <v>34</v>
      </c>
      <c r="E251" s="16" t="s">
        <v>57</v>
      </c>
      <c r="F251" s="16" t="s">
        <v>247</v>
      </c>
      <c r="G251" s="15"/>
      <c r="H251" s="17">
        <f t="shared" ref="H251:J252" si="54">H252</f>
        <v>0</v>
      </c>
      <c r="I251" s="17">
        <f t="shared" si="54"/>
        <v>338047.2</v>
      </c>
      <c r="J251" s="17">
        <f t="shared" si="54"/>
        <v>0</v>
      </c>
      <c r="K251" s="8">
        <f t="shared" si="45"/>
        <v>0</v>
      </c>
    </row>
    <row r="252" spans="2:11" ht="47.25" x14ac:dyDescent="0.25">
      <c r="B252" s="19" t="s">
        <v>135</v>
      </c>
      <c r="C252" s="15" t="s">
        <v>68</v>
      </c>
      <c r="D252" s="16" t="s">
        <v>34</v>
      </c>
      <c r="E252" s="16" t="s">
        <v>57</v>
      </c>
      <c r="F252" s="16" t="s">
        <v>247</v>
      </c>
      <c r="G252" s="15">
        <v>200</v>
      </c>
      <c r="H252" s="17">
        <f t="shared" si="54"/>
        <v>0</v>
      </c>
      <c r="I252" s="17">
        <f t="shared" si="54"/>
        <v>338047.2</v>
      </c>
      <c r="J252" s="17">
        <f t="shared" si="54"/>
        <v>0</v>
      </c>
      <c r="K252" s="8">
        <f t="shared" si="45"/>
        <v>0</v>
      </c>
    </row>
    <row r="253" spans="2:11" ht="47.25" x14ac:dyDescent="0.25">
      <c r="B253" s="18" t="s">
        <v>14</v>
      </c>
      <c r="C253" s="15" t="s">
        <v>68</v>
      </c>
      <c r="D253" s="16" t="s">
        <v>34</v>
      </c>
      <c r="E253" s="16" t="s">
        <v>57</v>
      </c>
      <c r="F253" s="16" t="s">
        <v>247</v>
      </c>
      <c r="G253" s="15">
        <v>240</v>
      </c>
      <c r="H253" s="17">
        <v>0</v>
      </c>
      <c r="I253" s="17">
        <v>338047.2</v>
      </c>
      <c r="J253" s="17">
        <v>0</v>
      </c>
      <c r="K253" s="8">
        <f t="shared" si="45"/>
        <v>0</v>
      </c>
    </row>
    <row r="254" spans="2:11" ht="15.75" x14ac:dyDescent="0.25">
      <c r="B254" s="18" t="s">
        <v>77</v>
      </c>
      <c r="C254" s="15" t="s">
        <v>68</v>
      </c>
      <c r="D254" s="16" t="s">
        <v>34</v>
      </c>
      <c r="E254" s="16" t="s">
        <v>59</v>
      </c>
      <c r="F254" s="16"/>
      <c r="G254" s="15"/>
      <c r="H254" s="17">
        <f>H258</f>
        <v>9423044</v>
      </c>
      <c r="I254" s="17">
        <f>I258+I255</f>
        <v>9510387</v>
      </c>
      <c r="J254" s="17">
        <f>J258</f>
        <v>2975798</v>
      </c>
      <c r="K254" s="8">
        <f t="shared" si="45"/>
        <v>31.28997799984375</v>
      </c>
    </row>
    <row r="255" spans="2:11" ht="69.75" customHeight="1" x14ac:dyDescent="0.25">
      <c r="B255" s="18" t="s">
        <v>298</v>
      </c>
      <c r="C255" s="15" t="s">
        <v>68</v>
      </c>
      <c r="D255" s="16" t="s">
        <v>34</v>
      </c>
      <c r="E255" s="16" t="s">
        <v>59</v>
      </c>
      <c r="F255" s="16" t="s">
        <v>299</v>
      </c>
      <c r="G255" s="15"/>
      <c r="H255" s="17"/>
      <c r="I255" s="17">
        <f>I256</f>
        <v>87343</v>
      </c>
      <c r="J255" s="17"/>
      <c r="K255" s="8"/>
    </row>
    <row r="256" spans="2:11" ht="47.25" x14ac:dyDescent="0.25">
      <c r="B256" s="19" t="s">
        <v>135</v>
      </c>
      <c r="C256" s="15" t="s">
        <v>68</v>
      </c>
      <c r="D256" s="16" t="s">
        <v>34</v>
      </c>
      <c r="E256" s="16" t="s">
        <v>59</v>
      </c>
      <c r="F256" s="16" t="s">
        <v>299</v>
      </c>
      <c r="G256" s="15">
        <v>200</v>
      </c>
      <c r="H256" s="17"/>
      <c r="I256" s="17">
        <f>I257</f>
        <v>87343</v>
      </c>
      <c r="J256" s="17"/>
      <c r="K256" s="8"/>
    </row>
    <row r="257" spans="2:11" ht="47.25" x14ac:dyDescent="0.25">
      <c r="B257" s="18" t="s">
        <v>14</v>
      </c>
      <c r="C257" s="15" t="s">
        <v>68</v>
      </c>
      <c r="D257" s="16" t="s">
        <v>34</v>
      </c>
      <c r="E257" s="16" t="s">
        <v>59</v>
      </c>
      <c r="F257" s="16" t="s">
        <v>299</v>
      </c>
      <c r="G257" s="15">
        <v>240</v>
      </c>
      <c r="H257" s="17"/>
      <c r="I257" s="17">
        <v>87343</v>
      </c>
      <c r="J257" s="17"/>
      <c r="K257" s="8"/>
    </row>
    <row r="258" spans="2:11" ht="110.25" x14ac:dyDescent="0.25">
      <c r="B258" s="18" t="s">
        <v>164</v>
      </c>
      <c r="C258" s="15" t="s">
        <v>68</v>
      </c>
      <c r="D258" s="16" t="s">
        <v>34</v>
      </c>
      <c r="E258" s="16" t="s">
        <v>59</v>
      </c>
      <c r="F258" s="16" t="s">
        <v>248</v>
      </c>
      <c r="G258" s="15"/>
      <c r="H258" s="17">
        <f t="shared" ref="H258:J259" si="55">H259</f>
        <v>9423044</v>
      </c>
      <c r="I258" s="17">
        <f t="shared" si="55"/>
        <v>9423044</v>
      </c>
      <c r="J258" s="17">
        <f t="shared" si="55"/>
        <v>2975798</v>
      </c>
      <c r="K258" s="8">
        <f t="shared" si="45"/>
        <v>31.580007479536338</v>
      </c>
    </row>
    <row r="259" spans="2:11" ht="15.75" x14ac:dyDescent="0.25">
      <c r="B259" s="19" t="s">
        <v>25</v>
      </c>
      <c r="C259" s="15" t="s">
        <v>68</v>
      </c>
      <c r="D259" s="16" t="s">
        <v>34</v>
      </c>
      <c r="E259" s="16" t="s">
        <v>59</v>
      </c>
      <c r="F259" s="16" t="s">
        <v>248</v>
      </c>
      <c r="G259" s="15">
        <v>800</v>
      </c>
      <c r="H259" s="17">
        <f t="shared" si="55"/>
        <v>9423044</v>
      </c>
      <c r="I259" s="17">
        <f t="shared" si="55"/>
        <v>9423044</v>
      </c>
      <c r="J259" s="17">
        <f t="shared" si="55"/>
        <v>2975798</v>
      </c>
      <c r="K259" s="8">
        <f t="shared" si="45"/>
        <v>31.580007479536338</v>
      </c>
    </row>
    <row r="260" spans="2:11" ht="78.75" x14ac:dyDescent="0.25">
      <c r="B260" s="18" t="s">
        <v>75</v>
      </c>
      <c r="C260" s="15" t="s">
        <v>68</v>
      </c>
      <c r="D260" s="16" t="s">
        <v>34</v>
      </c>
      <c r="E260" s="16" t="s">
        <v>59</v>
      </c>
      <c r="F260" s="16" t="s">
        <v>248</v>
      </c>
      <c r="G260" s="15" t="s">
        <v>76</v>
      </c>
      <c r="H260" s="17">
        <v>9423044</v>
      </c>
      <c r="I260" s="17">
        <v>9423044</v>
      </c>
      <c r="J260" s="17">
        <v>2975798</v>
      </c>
      <c r="K260" s="8">
        <f t="shared" si="45"/>
        <v>31.580007479536338</v>
      </c>
    </row>
    <row r="261" spans="2:11" ht="15.75" x14ac:dyDescent="0.25">
      <c r="B261" s="18" t="s">
        <v>78</v>
      </c>
      <c r="C261" s="15" t="s">
        <v>68</v>
      </c>
      <c r="D261" s="16" t="s">
        <v>34</v>
      </c>
      <c r="E261" s="16" t="s">
        <v>31</v>
      </c>
      <c r="F261" s="16"/>
      <c r="G261" s="15"/>
      <c r="H261" s="17">
        <f>H262+H265</f>
        <v>17169380</v>
      </c>
      <c r="I261" s="17">
        <f>I262+I265</f>
        <v>29133093.379999995</v>
      </c>
      <c r="J261" s="17">
        <f>J262+J265</f>
        <v>5814708.7300000004</v>
      </c>
      <c r="K261" s="8">
        <f t="shared" si="45"/>
        <v>19.959118841776771</v>
      </c>
    </row>
    <row r="262" spans="2:11" ht="283.5" x14ac:dyDescent="0.25">
      <c r="B262" s="18" t="s">
        <v>165</v>
      </c>
      <c r="C262" s="15" t="s">
        <v>68</v>
      </c>
      <c r="D262" s="16" t="s">
        <v>34</v>
      </c>
      <c r="E262" s="16" t="s">
        <v>31</v>
      </c>
      <c r="F262" s="16" t="s">
        <v>249</v>
      </c>
      <c r="G262" s="15"/>
      <c r="H262" s="17">
        <f t="shared" ref="H262:J263" si="56">H263</f>
        <v>15653000</v>
      </c>
      <c r="I262" s="17">
        <f t="shared" si="56"/>
        <v>17697590.869999997</v>
      </c>
      <c r="J262" s="17">
        <f t="shared" si="56"/>
        <v>5814708.7300000004</v>
      </c>
      <c r="K262" s="8">
        <f t="shared" si="45"/>
        <v>32.855933740997379</v>
      </c>
    </row>
    <row r="263" spans="2:11" ht="15.75" x14ac:dyDescent="0.25">
      <c r="B263" s="19" t="s">
        <v>63</v>
      </c>
      <c r="C263" s="15" t="s">
        <v>68</v>
      </c>
      <c r="D263" s="16" t="s">
        <v>34</v>
      </c>
      <c r="E263" s="16" t="s">
        <v>31</v>
      </c>
      <c r="F263" s="16" t="s">
        <v>249</v>
      </c>
      <c r="G263" s="15">
        <v>500</v>
      </c>
      <c r="H263" s="17">
        <f t="shared" si="56"/>
        <v>15653000</v>
      </c>
      <c r="I263" s="17">
        <f t="shared" si="56"/>
        <v>17697590.869999997</v>
      </c>
      <c r="J263" s="17">
        <f t="shared" si="56"/>
        <v>5814708.7300000004</v>
      </c>
      <c r="K263" s="8">
        <f t="shared" si="45"/>
        <v>32.855933740997379</v>
      </c>
    </row>
    <row r="264" spans="2:11" ht="15.75" x14ac:dyDescent="0.25">
      <c r="B264" s="18" t="s">
        <v>54</v>
      </c>
      <c r="C264" s="15" t="s">
        <v>68</v>
      </c>
      <c r="D264" s="16" t="s">
        <v>34</v>
      </c>
      <c r="E264" s="16" t="s">
        <v>31</v>
      </c>
      <c r="F264" s="16" t="s">
        <v>249</v>
      </c>
      <c r="G264" s="15" t="s">
        <v>55</v>
      </c>
      <c r="H264" s="17">
        <v>15653000</v>
      </c>
      <c r="I264" s="17">
        <f>18286930.81-589339.94</f>
        <v>17697590.869999997</v>
      </c>
      <c r="J264" s="17">
        <v>5814708.7300000004</v>
      </c>
      <c r="K264" s="8">
        <f t="shared" si="45"/>
        <v>32.855933740997379</v>
      </c>
    </row>
    <row r="265" spans="2:11" ht="47.25" x14ac:dyDescent="0.25">
      <c r="B265" s="18" t="s">
        <v>180</v>
      </c>
      <c r="C265" s="15" t="s">
        <v>68</v>
      </c>
      <c r="D265" s="16" t="s">
        <v>34</v>
      </c>
      <c r="E265" s="16" t="s">
        <v>31</v>
      </c>
      <c r="F265" s="16" t="s">
        <v>250</v>
      </c>
      <c r="G265" s="15"/>
      <c r="H265" s="17">
        <f t="shared" ref="H265:J266" si="57">H266</f>
        <v>1516380</v>
      </c>
      <c r="I265" s="17">
        <f t="shared" si="57"/>
        <v>11435502.51</v>
      </c>
      <c r="J265" s="17">
        <f t="shared" si="57"/>
        <v>0</v>
      </c>
      <c r="K265" s="8">
        <f t="shared" si="45"/>
        <v>0</v>
      </c>
    </row>
    <row r="266" spans="2:11" ht="15.75" x14ac:dyDescent="0.25">
      <c r="B266" s="19" t="s">
        <v>63</v>
      </c>
      <c r="C266" s="15" t="s">
        <v>68</v>
      </c>
      <c r="D266" s="16" t="s">
        <v>34</v>
      </c>
      <c r="E266" s="16" t="s">
        <v>31</v>
      </c>
      <c r="F266" s="16" t="s">
        <v>250</v>
      </c>
      <c r="G266" s="15">
        <v>500</v>
      </c>
      <c r="H266" s="17">
        <f t="shared" si="57"/>
        <v>1516380</v>
      </c>
      <c r="I266" s="17">
        <f t="shared" si="57"/>
        <v>11435502.51</v>
      </c>
      <c r="J266" s="17">
        <f t="shared" si="57"/>
        <v>0</v>
      </c>
      <c r="K266" s="8">
        <f t="shared" si="45"/>
        <v>0</v>
      </c>
    </row>
    <row r="267" spans="2:11" ht="15.75" x14ac:dyDescent="0.25">
      <c r="B267" s="18" t="s">
        <v>54</v>
      </c>
      <c r="C267" s="15" t="s">
        <v>68</v>
      </c>
      <c r="D267" s="16" t="s">
        <v>34</v>
      </c>
      <c r="E267" s="16" t="s">
        <v>31</v>
      </c>
      <c r="F267" s="16" t="s">
        <v>250</v>
      </c>
      <c r="G267" s="15" t="s">
        <v>55</v>
      </c>
      <c r="H267" s="17">
        <v>1516380</v>
      </c>
      <c r="I267" s="17">
        <f>10846162.57+553979.54+35360.4</f>
        <v>11435502.51</v>
      </c>
      <c r="J267" s="17">
        <v>0</v>
      </c>
      <c r="K267" s="8">
        <f t="shared" si="45"/>
        <v>0</v>
      </c>
    </row>
    <row r="268" spans="2:11" ht="31.5" x14ac:dyDescent="0.25">
      <c r="B268" s="18" t="s">
        <v>152</v>
      </c>
      <c r="C268" s="15" t="s">
        <v>68</v>
      </c>
      <c r="D268" s="16" t="s">
        <v>34</v>
      </c>
      <c r="E268" s="16" t="s">
        <v>79</v>
      </c>
      <c r="F268" s="16"/>
      <c r="G268" s="15"/>
      <c r="H268" s="17">
        <f>H269+H274</f>
        <v>261090</v>
      </c>
      <c r="I268" s="17">
        <f>I269+I274</f>
        <v>381090</v>
      </c>
      <c r="J268" s="17">
        <f>J269+J274</f>
        <v>73529.899999999994</v>
      </c>
      <c r="K268" s="8">
        <f t="shared" si="45"/>
        <v>19.294628565430735</v>
      </c>
    </row>
    <row r="269" spans="2:11" ht="72.75" customHeight="1" x14ac:dyDescent="0.25">
      <c r="B269" s="18" t="s">
        <v>166</v>
      </c>
      <c r="C269" s="15" t="s">
        <v>68</v>
      </c>
      <c r="D269" s="16" t="s">
        <v>34</v>
      </c>
      <c r="E269" s="16" t="s">
        <v>79</v>
      </c>
      <c r="F269" s="16" t="s">
        <v>251</v>
      </c>
      <c r="G269" s="15"/>
      <c r="H269" s="17">
        <f>H270+H272</f>
        <v>261090</v>
      </c>
      <c r="I269" s="17">
        <f>I270+I272</f>
        <v>261090</v>
      </c>
      <c r="J269" s="17">
        <f>J270+J272</f>
        <v>66896.899999999994</v>
      </c>
      <c r="K269" s="8">
        <f t="shared" si="45"/>
        <v>25.622160940671794</v>
      </c>
    </row>
    <row r="270" spans="2:11" ht="94.5" x14ac:dyDescent="0.25">
      <c r="B270" s="19" t="s">
        <v>11</v>
      </c>
      <c r="C270" s="15" t="s">
        <v>68</v>
      </c>
      <c r="D270" s="16" t="s">
        <v>34</v>
      </c>
      <c r="E270" s="16" t="s">
        <v>79</v>
      </c>
      <c r="F270" s="16" t="s">
        <v>251</v>
      </c>
      <c r="G270" s="15">
        <v>100</v>
      </c>
      <c r="H270" s="17">
        <f>H271</f>
        <v>155105</v>
      </c>
      <c r="I270" s="17">
        <f>I271</f>
        <v>155105</v>
      </c>
      <c r="J270" s="17">
        <f>J271</f>
        <v>66896.899999999994</v>
      </c>
      <c r="K270" s="8">
        <f t="shared" si="45"/>
        <v>43.130073176235449</v>
      </c>
    </row>
    <row r="271" spans="2:11" ht="31.5" x14ac:dyDescent="0.25">
      <c r="B271" s="18" t="s">
        <v>12</v>
      </c>
      <c r="C271" s="15" t="s">
        <v>68</v>
      </c>
      <c r="D271" s="16" t="s">
        <v>34</v>
      </c>
      <c r="E271" s="16" t="s">
        <v>79</v>
      </c>
      <c r="F271" s="16" t="s">
        <v>251</v>
      </c>
      <c r="G271" s="15" t="s">
        <v>13</v>
      </c>
      <c r="H271" s="17">
        <v>155105</v>
      </c>
      <c r="I271" s="17">
        <f>119128+35977</f>
        <v>155105</v>
      </c>
      <c r="J271" s="17">
        <v>66896.899999999994</v>
      </c>
      <c r="K271" s="8">
        <f t="shared" si="45"/>
        <v>43.130073176235449</v>
      </c>
    </row>
    <row r="272" spans="2:11" ht="47.25" x14ac:dyDescent="0.25">
      <c r="B272" s="19" t="s">
        <v>135</v>
      </c>
      <c r="C272" s="15" t="s">
        <v>68</v>
      </c>
      <c r="D272" s="16" t="s">
        <v>34</v>
      </c>
      <c r="E272" s="16" t="s">
        <v>79</v>
      </c>
      <c r="F272" s="16" t="s">
        <v>251</v>
      </c>
      <c r="G272" s="15">
        <v>200</v>
      </c>
      <c r="H272" s="17">
        <f>H273</f>
        <v>105985</v>
      </c>
      <c r="I272" s="17">
        <f>I273</f>
        <v>105985</v>
      </c>
      <c r="J272" s="17">
        <f>J273</f>
        <v>0</v>
      </c>
      <c r="K272" s="8">
        <f t="shared" si="45"/>
        <v>0</v>
      </c>
    </row>
    <row r="273" spans="2:11" ht="47.25" x14ac:dyDescent="0.25">
      <c r="B273" s="18" t="s">
        <v>14</v>
      </c>
      <c r="C273" s="15" t="s">
        <v>68</v>
      </c>
      <c r="D273" s="16" t="s">
        <v>34</v>
      </c>
      <c r="E273" s="16" t="s">
        <v>79</v>
      </c>
      <c r="F273" s="16" t="s">
        <v>251</v>
      </c>
      <c r="G273" s="15" t="s">
        <v>15</v>
      </c>
      <c r="H273" s="17">
        <v>105985</v>
      </c>
      <c r="I273" s="17">
        <v>105985</v>
      </c>
      <c r="J273" s="17">
        <v>0</v>
      </c>
      <c r="K273" s="8">
        <f t="shared" si="45"/>
        <v>0</v>
      </c>
    </row>
    <row r="274" spans="2:11" ht="51" customHeight="1" x14ac:dyDescent="0.25">
      <c r="B274" s="18" t="s">
        <v>153</v>
      </c>
      <c r="C274" s="15" t="s">
        <v>68</v>
      </c>
      <c r="D274" s="16" t="s">
        <v>34</v>
      </c>
      <c r="E274" s="16" t="s">
        <v>79</v>
      </c>
      <c r="F274" s="16" t="s">
        <v>252</v>
      </c>
      <c r="G274" s="15"/>
      <c r="H274" s="17">
        <f t="shared" ref="H274:J275" si="58">H275</f>
        <v>0</v>
      </c>
      <c r="I274" s="17">
        <f t="shared" si="58"/>
        <v>120000</v>
      </c>
      <c r="J274" s="17">
        <f t="shared" si="58"/>
        <v>6633</v>
      </c>
      <c r="K274" s="8">
        <f t="shared" si="45"/>
        <v>5.5274999999999999</v>
      </c>
    </row>
    <row r="275" spans="2:11" ht="47.25" x14ac:dyDescent="0.25">
      <c r="B275" s="19" t="s">
        <v>135</v>
      </c>
      <c r="C275" s="15" t="s">
        <v>68</v>
      </c>
      <c r="D275" s="16" t="s">
        <v>34</v>
      </c>
      <c r="E275" s="16" t="s">
        <v>79</v>
      </c>
      <c r="F275" s="16" t="s">
        <v>252</v>
      </c>
      <c r="G275" s="15">
        <v>200</v>
      </c>
      <c r="H275" s="17">
        <f t="shared" si="58"/>
        <v>0</v>
      </c>
      <c r="I275" s="17">
        <f t="shared" si="58"/>
        <v>120000</v>
      </c>
      <c r="J275" s="17">
        <f t="shared" si="58"/>
        <v>6633</v>
      </c>
      <c r="K275" s="8">
        <f t="shared" si="45"/>
        <v>5.5274999999999999</v>
      </c>
    </row>
    <row r="276" spans="2:11" ht="47.25" x14ac:dyDescent="0.25">
      <c r="B276" s="18" t="s">
        <v>14</v>
      </c>
      <c r="C276" s="15" t="s">
        <v>68</v>
      </c>
      <c r="D276" s="16" t="s">
        <v>34</v>
      </c>
      <c r="E276" s="16" t="s">
        <v>79</v>
      </c>
      <c r="F276" s="16" t="s">
        <v>252</v>
      </c>
      <c r="G276" s="15" t="s">
        <v>15</v>
      </c>
      <c r="H276" s="17"/>
      <c r="I276" s="17">
        <v>120000</v>
      </c>
      <c r="J276" s="17">
        <v>6633</v>
      </c>
      <c r="K276" s="8">
        <f t="shared" si="45"/>
        <v>5.5274999999999999</v>
      </c>
    </row>
    <row r="277" spans="2:11" ht="15.75" x14ac:dyDescent="0.25">
      <c r="B277" s="18" t="s">
        <v>80</v>
      </c>
      <c r="C277" s="15" t="s">
        <v>68</v>
      </c>
      <c r="D277" s="16" t="s">
        <v>57</v>
      </c>
      <c r="E277" s="16"/>
      <c r="F277" s="16"/>
      <c r="G277" s="15"/>
      <c r="H277" s="17">
        <f>H278+H282+H289</f>
        <v>178588</v>
      </c>
      <c r="I277" s="17">
        <f>I278+I282+I289</f>
        <v>9137588</v>
      </c>
      <c r="J277" s="17">
        <f>J278+J282+J289</f>
        <v>8931327.4700000007</v>
      </c>
      <c r="K277" s="8">
        <f t="shared" si="45"/>
        <v>97.742724557071298</v>
      </c>
    </row>
    <row r="278" spans="2:11" ht="15.75" x14ac:dyDescent="0.25">
      <c r="B278" s="18" t="s">
        <v>81</v>
      </c>
      <c r="C278" s="15" t="s">
        <v>68</v>
      </c>
      <c r="D278" s="16" t="s">
        <v>57</v>
      </c>
      <c r="E278" s="16" t="s">
        <v>8</v>
      </c>
      <c r="F278" s="16"/>
      <c r="G278" s="15"/>
      <c r="H278" s="17">
        <f t="shared" ref="H278:J280" si="59">H279</f>
        <v>58588</v>
      </c>
      <c r="I278" s="17">
        <f t="shared" si="59"/>
        <v>217588</v>
      </c>
      <c r="J278" s="17">
        <f t="shared" si="59"/>
        <v>153669.75</v>
      </c>
      <c r="K278" s="8">
        <f t="shared" si="45"/>
        <v>70.624184238101364</v>
      </c>
    </row>
    <row r="279" spans="2:11" ht="78.75" x14ac:dyDescent="0.25">
      <c r="B279" s="18" t="s">
        <v>109</v>
      </c>
      <c r="C279" s="15" t="s">
        <v>68</v>
      </c>
      <c r="D279" s="16" t="s">
        <v>57</v>
      </c>
      <c r="E279" s="16" t="s">
        <v>8</v>
      </c>
      <c r="F279" s="16" t="s">
        <v>253</v>
      </c>
      <c r="G279" s="15"/>
      <c r="H279" s="17">
        <f t="shared" si="59"/>
        <v>58588</v>
      </c>
      <c r="I279" s="17">
        <f t="shared" si="59"/>
        <v>217588</v>
      </c>
      <c r="J279" s="17">
        <f t="shared" si="59"/>
        <v>153669.75</v>
      </c>
      <c r="K279" s="8">
        <f t="shared" si="45"/>
        <v>70.624184238101364</v>
      </c>
    </row>
    <row r="280" spans="2:11" ht="47.25" x14ac:dyDescent="0.25">
      <c r="B280" s="19" t="s">
        <v>135</v>
      </c>
      <c r="C280" s="15" t="s">
        <v>68</v>
      </c>
      <c r="D280" s="16" t="s">
        <v>57</v>
      </c>
      <c r="E280" s="16" t="s">
        <v>8</v>
      </c>
      <c r="F280" s="16" t="s">
        <v>253</v>
      </c>
      <c r="G280" s="15">
        <v>200</v>
      </c>
      <c r="H280" s="17">
        <f t="shared" si="59"/>
        <v>58588</v>
      </c>
      <c r="I280" s="17">
        <f t="shared" si="59"/>
        <v>217588</v>
      </c>
      <c r="J280" s="17">
        <f t="shared" si="59"/>
        <v>153669.75</v>
      </c>
      <c r="K280" s="8">
        <f t="shared" si="45"/>
        <v>70.624184238101364</v>
      </c>
    </row>
    <row r="281" spans="2:11" ht="47.25" x14ac:dyDescent="0.25">
      <c r="B281" s="18" t="s">
        <v>14</v>
      </c>
      <c r="C281" s="15" t="s">
        <v>68</v>
      </c>
      <c r="D281" s="16" t="s">
        <v>57</v>
      </c>
      <c r="E281" s="16" t="s">
        <v>8</v>
      </c>
      <c r="F281" s="16" t="s">
        <v>253</v>
      </c>
      <c r="G281" s="15" t="s">
        <v>15</v>
      </c>
      <c r="H281" s="17">
        <v>58588</v>
      </c>
      <c r="I281" s="17">
        <f>58588+159000</f>
        <v>217588</v>
      </c>
      <c r="J281" s="17">
        <v>153669.75</v>
      </c>
      <c r="K281" s="8">
        <f t="shared" si="45"/>
        <v>70.624184238101364</v>
      </c>
    </row>
    <row r="282" spans="2:11" ht="15.75" x14ac:dyDescent="0.25">
      <c r="B282" s="18" t="s">
        <v>58</v>
      </c>
      <c r="C282" s="15" t="s">
        <v>68</v>
      </c>
      <c r="D282" s="16" t="s">
        <v>57</v>
      </c>
      <c r="E282" s="16" t="s">
        <v>27</v>
      </c>
      <c r="F282" s="16"/>
      <c r="G282" s="15"/>
      <c r="H282" s="17">
        <f>H283+H286</f>
        <v>120000</v>
      </c>
      <c r="I282" s="17">
        <f>I283+I286</f>
        <v>120000</v>
      </c>
      <c r="J282" s="17">
        <f>J283+J286</f>
        <v>10000</v>
      </c>
      <c r="K282" s="8">
        <f t="shared" ref="K282:K354" si="60">J282/I282*100</f>
        <v>8.3333333333333321</v>
      </c>
    </row>
    <row r="283" spans="2:11" ht="47.25" hidden="1" x14ac:dyDescent="0.25">
      <c r="B283" s="18" t="s">
        <v>254</v>
      </c>
      <c r="C283" s="15" t="s">
        <v>68</v>
      </c>
      <c r="D283" s="16" t="s">
        <v>57</v>
      </c>
      <c r="E283" s="16" t="s">
        <v>27</v>
      </c>
      <c r="F283" s="16" t="s">
        <v>255</v>
      </c>
      <c r="G283" s="15"/>
      <c r="H283" s="17">
        <f t="shared" ref="H283:J284" si="61">H284</f>
        <v>0</v>
      </c>
      <c r="I283" s="17">
        <f t="shared" si="61"/>
        <v>0</v>
      </c>
      <c r="J283" s="17">
        <f t="shared" si="61"/>
        <v>0</v>
      </c>
      <c r="K283" s="8"/>
    </row>
    <row r="284" spans="2:11" ht="47.25" hidden="1" x14ac:dyDescent="0.25">
      <c r="B284" s="19" t="s">
        <v>135</v>
      </c>
      <c r="C284" s="15" t="s">
        <v>68</v>
      </c>
      <c r="D284" s="16" t="s">
        <v>57</v>
      </c>
      <c r="E284" s="16" t="s">
        <v>27</v>
      </c>
      <c r="F284" s="16" t="s">
        <v>255</v>
      </c>
      <c r="G284" s="15">
        <v>200</v>
      </c>
      <c r="H284" s="17">
        <f t="shared" si="61"/>
        <v>0</v>
      </c>
      <c r="I284" s="17">
        <f t="shared" si="61"/>
        <v>0</v>
      </c>
      <c r="J284" s="17">
        <f t="shared" si="61"/>
        <v>0</v>
      </c>
      <c r="K284" s="8"/>
    </row>
    <row r="285" spans="2:11" ht="47.25" hidden="1" x14ac:dyDescent="0.25">
      <c r="B285" s="18" t="s">
        <v>14</v>
      </c>
      <c r="C285" s="15" t="s">
        <v>68</v>
      </c>
      <c r="D285" s="16" t="s">
        <v>57</v>
      </c>
      <c r="E285" s="16" t="s">
        <v>27</v>
      </c>
      <c r="F285" s="16" t="s">
        <v>255</v>
      </c>
      <c r="G285" s="15" t="s">
        <v>15</v>
      </c>
      <c r="H285" s="17">
        <v>0</v>
      </c>
      <c r="I285" s="17">
        <v>0</v>
      </c>
      <c r="J285" s="17">
        <v>0</v>
      </c>
      <c r="K285" s="8"/>
    </row>
    <row r="286" spans="2:11" ht="110.25" x14ac:dyDescent="0.25">
      <c r="B286" s="18" t="s">
        <v>168</v>
      </c>
      <c r="C286" s="15" t="s">
        <v>68</v>
      </c>
      <c r="D286" s="16" t="s">
        <v>57</v>
      </c>
      <c r="E286" s="16" t="s">
        <v>27</v>
      </c>
      <c r="F286" s="16" t="s">
        <v>256</v>
      </c>
      <c r="G286" s="15"/>
      <c r="H286" s="17">
        <f t="shared" ref="H286:J287" si="62">H287</f>
        <v>120000</v>
      </c>
      <c r="I286" s="17">
        <f t="shared" si="62"/>
        <v>120000</v>
      </c>
      <c r="J286" s="17">
        <f t="shared" si="62"/>
        <v>10000</v>
      </c>
      <c r="K286" s="8">
        <f t="shared" si="60"/>
        <v>8.3333333333333321</v>
      </c>
    </row>
    <row r="287" spans="2:11" ht="15.75" x14ac:dyDescent="0.25">
      <c r="B287" s="19" t="s">
        <v>63</v>
      </c>
      <c r="C287" s="15" t="s">
        <v>68</v>
      </c>
      <c r="D287" s="16" t="s">
        <v>57</v>
      </c>
      <c r="E287" s="16" t="s">
        <v>27</v>
      </c>
      <c r="F287" s="16" t="s">
        <v>256</v>
      </c>
      <c r="G287" s="15">
        <v>500</v>
      </c>
      <c r="H287" s="17">
        <f t="shared" si="62"/>
        <v>120000</v>
      </c>
      <c r="I287" s="17">
        <f t="shared" si="62"/>
        <v>120000</v>
      </c>
      <c r="J287" s="17">
        <f t="shared" si="62"/>
        <v>10000</v>
      </c>
      <c r="K287" s="8">
        <f t="shared" si="60"/>
        <v>8.3333333333333321</v>
      </c>
    </row>
    <row r="288" spans="2:11" ht="15.75" x14ac:dyDescent="0.25">
      <c r="B288" s="18" t="s">
        <v>54</v>
      </c>
      <c r="C288" s="15" t="s">
        <v>68</v>
      </c>
      <c r="D288" s="16" t="s">
        <v>57</v>
      </c>
      <c r="E288" s="16" t="s">
        <v>27</v>
      </c>
      <c r="F288" s="16" t="s">
        <v>256</v>
      </c>
      <c r="G288" s="15" t="s">
        <v>55</v>
      </c>
      <c r="H288" s="17">
        <v>120000</v>
      </c>
      <c r="I288" s="17">
        <v>120000</v>
      </c>
      <c r="J288" s="17">
        <v>10000</v>
      </c>
      <c r="K288" s="8">
        <f t="shared" si="60"/>
        <v>8.3333333333333321</v>
      </c>
    </row>
    <row r="289" spans="2:11" ht="31.5" x14ac:dyDescent="0.25">
      <c r="B289" s="18" t="s">
        <v>169</v>
      </c>
      <c r="C289" s="15" t="s">
        <v>68</v>
      </c>
      <c r="D289" s="16" t="s">
        <v>57</v>
      </c>
      <c r="E289" s="16" t="s">
        <v>57</v>
      </c>
      <c r="F289" s="16"/>
      <c r="G289" s="15"/>
      <c r="H289" s="17">
        <f t="shared" ref="H289:J291" si="63">H290</f>
        <v>0</v>
      </c>
      <c r="I289" s="17">
        <f t="shared" si="63"/>
        <v>8800000</v>
      </c>
      <c r="J289" s="17">
        <f t="shared" si="63"/>
        <v>8767657.7200000007</v>
      </c>
      <c r="K289" s="8">
        <f t="shared" si="60"/>
        <v>99.632474090909099</v>
      </c>
    </row>
    <row r="290" spans="2:11" ht="47.25" x14ac:dyDescent="0.25">
      <c r="B290" s="18" t="s">
        <v>254</v>
      </c>
      <c r="C290" s="15" t="s">
        <v>68</v>
      </c>
      <c r="D290" s="16" t="s">
        <v>57</v>
      </c>
      <c r="E290" s="16" t="s">
        <v>57</v>
      </c>
      <c r="F290" s="16" t="s">
        <v>255</v>
      </c>
      <c r="G290" s="15"/>
      <c r="H290" s="17">
        <f t="shared" si="63"/>
        <v>0</v>
      </c>
      <c r="I290" s="17">
        <f t="shared" si="63"/>
        <v>8800000</v>
      </c>
      <c r="J290" s="17">
        <f t="shared" si="63"/>
        <v>8767657.7200000007</v>
      </c>
      <c r="K290" s="8">
        <f t="shared" si="60"/>
        <v>99.632474090909099</v>
      </c>
    </row>
    <row r="291" spans="2:11" ht="47.25" x14ac:dyDescent="0.25">
      <c r="B291" s="18" t="s">
        <v>135</v>
      </c>
      <c r="C291" s="15" t="s">
        <v>68</v>
      </c>
      <c r="D291" s="16" t="s">
        <v>57</v>
      </c>
      <c r="E291" s="16" t="s">
        <v>57</v>
      </c>
      <c r="F291" s="16" t="s">
        <v>255</v>
      </c>
      <c r="G291" s="15">
        <v>200</v>
      </c>
      <c r="H291" s="17">
        <f t="shared" si="63"/>
        <v>0</v>
      </c>
      <c r="I291" s="17">
        <f t="shared" si="63"/>
        <v>8800000</v>
      </c>
      <c r="J291" s="17">
        <f t="shared" si="63"/>
        <v>8767657.7200000007</v>
      </c>
      <c r="K291" s="8">
        <f t="shared" si="60"/>
        <v>99.632474090909099</v>
      </c>
    </row>
    <row r="292" spans="2:11" ht="47.25" x14ac:dyDescent="0.25">
      <c r="B292" s="18" t="s">
        <v>14</v>
      </c>
      <c r="C292" s="15" t="s">
        <v>68</v>
      </c>
      <c r="D292" s="16" t="s">
        <v>57</v>
      </c>
      <c r="E292" s="16" t="s">
        <v>57</v>
      </c>
      <c r="F292" s="16" t="s">
        <v>255</v>
      </c>
      <c r="G292" s="15" t="s">
        <v>15</v>
      </c>
      <c r="H292" s="17">
        <v>0</v>
      </c>
      <c r="I292" s="17">
        <v>8800000</v>
      </c>
      <c r="J292" s="17">
        <v>8767657.7200000007</v>
      </c>
      <c r="K292" s="8">
        <f t="shared" si="60"/>
        <v>99.632474090909099</v>
      </c>
    </row>
    <row r="293" spans="2:11" ht="15.75" x14ac:dyDescent="0.25">
      <c r="B293" s="18" t="s">
        <v>82</v>
      </c>
      <c r="C293" s="15" t="s">
        <v>68</v>
      </c>
      <c r="D293" s="16" t="s">
        <v>46</v>
      </c>
      <c r="E293" s="16"/>
      <c r="F293" s="16"/>
      <c r="G293" s="15"/>
      <c r="H293" s="17">
        <f t="shared" ref="H293:J296" si="64">H294</f>
        <v>64082</v>
      </c>
      <c r="I293" s="17">
        <f t="shared" si="64"/>
        <v>192292</v>
      </c>
      <c r="J293" s="17">
        <f t="shared" si="64"/>
        <v>63250.59</v>
      </c>
      <c r="K293" s="8">
        <f t="shared" si="60"/>
        <v>32.892990868054831</v>
      </c>
    </row>
    <row r="294" spans="2:11" ht="31.5" x14ac:dyDescent="0.25">
      <c r="B294" s="18" t="s">
        <v>83</v>
      </c>
      <c r="C294" s="15" t="s">
        <v>68</v>
      </c>
      <c r="D294" s="16" t="s">
        <v>46</v>
      </c>
      <c r="E294" s="16" t="s">
        <v>57</v>
      </c>
      <c r="F294" s="16"/>
      <c r="G294" s="15"/>
      <c r="H294" s="17">
        <f t="shared" si="64"/>
        <v>64082</v>
      </c>
      <c r="I294" s="17">
        <f t="shared" si="64"/>
        <v>192292</v>
      </c>
      <c r="J294" s="17">
        <f t="shared" si="64"/>
        <v>63250.59</v>
      </c>
      <c r="K294" s="8">
        <f t="shared" si="60"/>
        <v>32.892990868054831</v>
      </c>
    </row>
    <row r="295" spans="2:11" ht="31.5" x14ac:dyDescent="0.25">
      <c r="B295" s="18" t="s">
        <v>119</v>
      </c>
      <c r="C295" s="15" t="s">
        <v>68</v>
      </c>
      <c r="D295" s="16" t="s">
        <v>46</v>
      </c>
      <c r="E295" s="16" t="s">
        <v>57</v>
      </c>
      <c r="F295" s="16" t="s">
        <v>257</v>
      </c>
      <c r="G295" s="15"/>
      <c r="H295" s="17">
        <f t="shared" si="64"/>
        <v>64082</v>
      </c>
      <c r="I295" s="17">
        <f t="shared" si="64"/>
        <v>192292</v>
      </c>
      <c r="J295" s="17">
        <f t="shared" si="64"/>
        <v>63250.59</v>
      </c>
      <c r="K295" s="8">
        <f t="shared" si="60"/>
        <v>32.892990868054831</v>
      </c>
    </row>
    <row r="296" spans="2:11" ht="47.25" x14ac:dyDescent="0.25">
      <c r="B296" s="19" t="s">
        <v>135</v>
      </c>
      <c r="C296" s="15" t="s">
        <v>68</v>
      </c>
      <c r="D296" s="16" t="s">
        <v>46</v>
      </c>
      <c r="E296" s="16" t="s">
        <v>57</v>
      </c>
      <c r="F296" s="16" t="s">
        <v>257</v>
      </c>
      <c r="G296" s="15">
        <v>200</v>
      </c>
      <c r="H296" s="17">
        <f t="shared" si="64"/>
        <v>64082</v>
      </c>
      <c r="I296" s="17">
        <f t="shared" si="64"/>
        <v>192292</v>
      </c>
      <c r="J296" s="17">
        <f t="shared" si="64"/>
        <v>63250.59</v>
      </c>
      <c r="K296" s="8">
        <f t="shared" si="60"/>
        <v>32.892990868054831</v>
      </c>
    </row>
    <row r="297" spans="2:11" ht="47.25" x14ac:dyDescent="0.25">
      <c r="B297" s="18" t="s">
        <v>14</v>
      </c>
      <c r="C297" s="15" t="s">
        <v>68</v>
      </c>
      <c r="D297" s="16" t="s">
        <v>46</v>
      </c>
      <c r="E297" s="16" t="s">
        <v>57</v>
      </c>
      <c r="F297" s="16" t="s">
        <v>257</v>
      </c>
      <c r="G297" s="15" t="s">
        <v>15</v>
      </c>
      <c r="H297" s="17">
        <v>64082</v>
      </c>
      <c r="I297" s="17">
        <f>64082+128210</f>
        <v>192292</v>
      </c>
      <c r="J297" s="17">
        <v>63250.59</v>
      </c>
      <c r="K297" s="8">
        <f t="shared" si="60"/>
        <v>32.892990868054831</v>
      </c>
    </row>
    <row r="298" spans="2:11" ht="15.75" x14ac:dyDescent="0.25">
      <c r="B298" s="18" t="s">
        <v>170</v>
      </c>
      <c r="C298" s="15" t="s">
        <v>68</v>
      </c>
      <c r="D298" s="16" t="s">
        <v>59</v>
      </c>
      <c r="E298" s="16"/>
      <c r="F298" s="16"/>
      <c r="G298" s="15"/>
      <c r="H298" s="17">
        <f>H299+H341</f>
        <v>38287550</v>
      </c>
      <c r="I298" s="17">
        <f>I299+I341</f>
        <v>45333405</v>
      </c>
      <c r="J298" s="17">
        <f>J299+J341</f>
        <v>15429265.880000001</v>
      </c>
      <c r="K298" s="8">
        <f t="shared" si="60"/>
        <v>34.035091518053854</v>
      </c>
    </row>
    <row r="299" spans="2:11" ht="15.75" x14ac:dyDescent="0.25">
      <c r="B299" s="18" t="s">
        <v>60</v>
      </c>
      <c r="C299" s="15" t="s">
        <v>68</v>
      </c>
      <c r="D299" s="16" t="s">
        <v>59</v>
      </c>
      <c r="E299" s="16" t="s">
        <v>8</v>
      </c>
      <c r="F299" s="16"/>
      <c r="G299" s="15"/>
      <c r="H299" s="17">
        <f>H300+H303+H306+H309+H314+H317+H320+H323+H326+H329+H335+H338</f>
        <v>38132750</v>
      </c>
      <c r="I299" s="17">
        <f>I300+I303+I306+I309+I314+I317+I320+I323+I326+I329+I335+I338+I332</f>
        <v>45178605</v>
      </c>
      <c r="J299" s="17">
        <f>J300+J303+J306+J309+J314+J317+J320+J323+J326+J329+J335+J338+J332</f>
        <v>15353065.880000001</v>
      </c>
      <c r="K299" s="8">
        <f t="shared" si="60"/>
        <v>33.983045470306131</v>
      </c>
    </row>
    <row r="300" spans="2:11" ht="31.5" hidden="1" x14ac:dyDescent="0.25">
      <c r="B300" s="18" t="s">
        <v>181</v>
      </c>
      <c r="C300" s="15" t="s">
        <v>68</v>
      </c>
      <c r="D300" s="16" t="s">
        <v>59</v>
      </c>
      <c r="E300" s="16" t="s">
        <v>8</v>
      </c>
      <c r="F300" s="16" t="s">
        <v>258</v>
      </c>
      <c r="G300" s="15"/>
      <c r="H300" s="17">
        <f t="shared" ref="H300:J301" si="65">H301</f>
        <v>0</v>
      </c>
      <c r="I300" s="17">
        <f t="shared" si="65"/>
        <v>0</v>
      </c>
      <c r="J300" s="17">
        <f t="shared" si="65"/>
        <v>0</v>
      </c>
      <c r="K300" s="8" t="e">
        <f t="shared" si="60"/>
        <v>#DIV/0!</v>
      </c>
    </row>
    <row r="301" spans="2:11" ht="47.25" hidden="1" x14ac:dyDescent="0.25">
      <c r="B301" s="19" t="s">
        <v>135</v>
      </c>
      <c r="C301" s="15" t="s">
        <v>68</v>
      </c>
      <c r="D301" s="16" t="s">
        <v>59</v>
      </c>
      <c r="E301" s="16" t="s">
        <v>8</v>
      </c>
      <c r="F301" s="16" t="s">
        <v>258</v>
      </c>
      <c r="G301" s="15">
        <v>200</v>
      </c>
      <c r="H301" s="17">
        <f t="shared" si="65"/>
        <v>0</v>
      </c>
      <c r="I301" s="17">
        <f t="shared" si="65"/>
        <v>0</v>
      </c>
      <c r="J301" s="17">
        <f t="shared" si="65"/>
        <v>0</v>
      </c>
      <c r="K301" s="8" t="e">
        <f t="shared" si="60"/>
        <v>#DIV/0!</v>
      </c>
    </row>
    <row r="302" spans="2:11" ht="47.25" hidden="1" x14ac:dyDescent="0.25">
      <c r="B302" s="18" t="s">
        <v>14</v>
      </c>
      <c r="C302" s="15" t="s">
        <v>68</v>
      </c>
      <c r="D302" s="16" t="s">
        <v>59</v>
      </c>
      <c r="E302" s="16" t="s">
        <v>8</v>
      </c>
      <c r="F302" s="16" t="s">
        <v>258</v>
      </c>
      <c r="G302" s="15" t="s">
        <v>15</v>
      </c>
      <c r="H302" s="17">
        <v>0</v>
      </c>
      <c r="I302" s="17">
        <v>0</v>
      </c>
      <c r="J302" s="17">
        <v>0</v>
      </c>
      <c r="K302" s="8" t="e">
        <f t="shared" si="60"/>
        <v>#DIV/0!</v>
      </c>
    </row>
    <row r="303" spans="2:11" ht="31.5" hidden="1" x14ac:dyDescent="0.25">
      <c r="B303" s="18" t="s">
        <v>259</v>
      </c>
      <c r="C303" s="15" t="s">
        <v>68</v>
      </c>
      <c r="D303" s="16" t="s">
        <v>59</v>
      </c>
      <c r="E303" s="16" t="s">
        <v>8</v>
      </c>
      <c r="F303" s="16" t="s">
        <v>260</v>
      </c>
      <c r="G303" s="15"/>
      <c r="H303" s="17">
        <f t="shared" ref="H303:J304" si="66">H304</f>
        <v>0</v>
      </c>
      <c r="I303" s="17">
        <f t="shared" si="66"/>
        <v>0</v>
      </c>
      <c r="J303" s="17">
        <f t="shared" si="66"/>
        <v>0</v>
      </c>
      <c r="K303" s="8" t="e">
        <f t="shared" si="60"/>
        <v>#DIV/0!</v>
      </c>
    </row>
    <row r="304" spans="2:11" ht="47.25" hidden="1" x14ac:dyDescent="0.25">
      <c r="B304" s="19" t="s">
        <v>135</v>
      </c>
      <c r="C304" s="15" t="s">
        <v>68</v>
      </c>
      <c r="D304" s="16" t="s">
        <v>59</v>
      </c>
      <c r="E304" s="16" t="s">
        <v>8</v>
      </c>
      <c r="F304" s="16" t="s">
        <v>260</v>
      </c>
      <c r="G304" s="15">
        <v>200</v>
      </c>
      <c r="H304" s="17">
        <f t="shared" si="66"/>
        <v>0</v>
      </c>
      <c r="I304" s="17">
        <f t="shared" si="66"/>
        <v>0</v>
      </c>
      <c r="J304" s="17">
        <f t="shared" si="66"/>
        <v>0</v>
      </c>
      <c r="K304" s="8" t="e">
        <f t="shared" si="60"/>
        <v>#DIV/0!</v>
      </c>
    </row>
    <row r="305" spans="2:11" ht="47.25" hidden="1" x14ac:dyDescent="0.25">
      <c r="B305" s="18" t="s">
        <v>14</v>
      </c>
      <c r="C305" s="15" t="s">
        <v>68</v>
      </c>
      <c r="D305" s="16" t="s">
        <v>59</v>
      </c>
      <c r="E305" s="16" t="s">
        <v>8</v>
      </c>
      <c r="F305" s="16" t="s">
        <v>260</v>
      </c>
      <c r="G305" s="15" t="s">
        <v>15</v>
      </c>
      <c r="H305" s="17">
        <v>0</v>
      </c>
      <c r="I305" s="17">
        <v>0</v>
      </c>
      <c r="J305" s="17">
        <v>0</v>
      </c>
      <c r="K305" s="8" t="e">
        <f t="shared" si="60"/>
        <v>#DIV/0!</v>
      </c>
    </row>
    <row r="306" spans="2:11" ht="24" customHeight="1" x14ac:dyDescent="0.25">
      <c r="B306" s="18" t="s">
        <v>181</v>
      </c>
      <c r="C306" s="15" t="s">
        <v>68</v>
      </c>
      <c r="D306" s="16" t="s">
        <v>59</v>
      </c>
      <c r="E306" s="16" t="s">
        <v>8</v>
      </c>
      <c r="F306" s="16" t="s">
        <v>261</v>
      </c>
      <c r="G306" s="15"/>
      <c r="H306" s="17">
        <f t="shared" ref="H306:J307" si="67">H307</f>
        <v>0</v>
      </c>
      <c r="I306" s="17">
        <f t="shared" si="67"/>
        <v>107458</v>
      </c>
      <c r="J306" s="17">
        <f t="shared" si="67"/>
        <v>107458</v>
      </c>
      <c r="K306" s="8">
        <f t="shared" si="60"/>
        <v>100</v>
      </c>
    </row>
    <row r="307" spans="2:11" ht="47.25" x14ac:dyDescent="0.25">
      <c r="B307" s="19" t="s">
        <v>22</v>
      </c>
      <c r="C307" s="15" t="s">
        <v>68</v>
      </c>
      <c r="D307" s="16" t="s">
        <v>59</v>
      </c>
      <c r="E307" s="16" t="s">
        <v>8</v>
      </c>
      <c r="F307" s="16" t="s">
        <v>261</v>
      </c>
      <c r="G307" s="15">
        <v>600</v>
      </c>
      <c r="H307" s="17">
        <f t="shared" si="67"/>
        <v>0</v>
      </c>
      <c r="I307" s="17">
        <f t="shared" si="67"/>
        <v>107458</v>
      </c>
      <c r="J307" s="17">
        <f t="shared" si="67"/>
        <v>107458</v>
      </c>
      <c r="K307" s="8">
        <f t="shared" si="60"/>
        <v>100</v>
      </c>
    </row>
    <row r="308" spans="2:11" ht="15.75" x14ac:dyDescent="0.25">
      <c r="B308" s="18" t="s">
        <v>23</v>
      </c>
      <c r="C308" s="15" t="s">
        <v>68</v>
      </c>
      <c r="D308" s="16" t="s">
        <v>59</v>
      </c>
      <c r="E308" s="16" t="s">
        <v>8</v>
      </c>
      <c r="F308" s="16" t="s">
        <v>261</v>
      </c>
      <c r="G308" s="15" t="s">
        <v>24</v>
      </c>
      <c r="H308" s="17">
        <v>0</v>
      </c>
      <c r="I308" s="17">
        <v>107458</v>
      </c>
      <c r="J308" s="17">
        <v>107458</v>
      </c>
      <c r="K308" s="8">
        <f t="shared" si="60"/>
        <v>100</v>
      </c>
    </row>
    <row r="309" spans="2:11" ht="15.75" x14ac:dyDescent="0.25">
      <c r="B309" s="18" t="s">
        <v>84</v>
      </c>
      <c r="C309" s="15" t="s">
        <v>68</v>
      </c>
      <c r="D309" s="16" t="s">
        <v>59</v>
      </c>
      <c r="E309" s="16" t="s">
        <v>8</v>
      </c>
      <c r="F309" s="16" t="s">
        <v>262</v>
      </c>
      <c r="G309" s="15"/>
      <c r="H309" s="17">
        <f>H310+H313</f>
        <v>3572870</v>
      </c>
      <c r="I309" s="17">
        <f>I310+I313</f>
        <v>3572870</v>
      </c>
      <c r="J309" s="17">
        <f>J310+J313</f>
        <v>1347904.83</v>
      </c>
      <c r="K309" s="8">
        <f t="shared" si="60"/>
        <v>37.726108982414701</v>
      </c>
    </row>
    <row r="310" spans="2:11" ht="31.5" hidden="1" x14ac:dyDescent="0.25">
      <c r="B310" s="19" t="s">
        <v>146</v>
      </c>
      <c r="C310" s="15" t="s">
        <v>68</v>
      </c>
      <c r="D310" s="16" t="s">
        <v>59</v>
      </c>
      <c r="E310" s="16" t="s">
        <v>8</v>
      </c>
      <c r="F310" s="16" t="s">
        <v>262</v>
      </c>
      <c r="G310" s="15">
        <v>300</v>
      </c>
      <c r="H310" s="17">
        <f>H311</f>
        <v>0</v>
      </c>
      <c r="I310" s="17">
        <f>I311</f>
        <v>0</v>
      </c>
      <c r="J310" s="17">
        <f>J311</f>
        <v>0</v>
      </c>
      <c r="K310" s="8" t="e">
        <f t="shared" si="60"/>
        <v>#DIV/0!</v>
      </c>
    </row>
    <row r="311" spans="2:11" ht="47.25" hidden="1" x14ac:dyDescent="0.25">
      <c r="B311" s="19" t="s">
        <v>35</v>
      </c>
      <c r="C311" s="15" t="s">
        <v>68</v>
      </c>
      <c r="D311" s="16" t="s">
        <v>59</v>
      </c>
      <c r="E311" s="16" t="s">
        <v>8</v>
      </c>
      <c r="F311" s="16" t="s">
        <v>262</v>
      </c>
      <c r="G311" s="15">
        <v>320</v>
      </c>
      <c r="H311" s="17">
        <v>0</v>
      </c>
      <c r="I311" s="17">
        <v>0</v>
      </c>
      <c r="J311" s="17">
        <v>0</v>
      </c>
      <c r="K311" s="8" t="e">
        <f t="shared" si="60"/>
        <v>#DIV/0!</v>
      </c>
    </row>
    <row r="312" spans="2:11" ht="47.25" x14ac:dyDescent="0.25">
      <c r="B312" s="19" t="s">
        <v>22</v>
      </c>
      <c r="C312" s="15" t="s">
        <v>68</v>
      </c>
      <c r="D312" s="16" t="s">
        <v>59</v>
      </c>
      <c r="E312" s="16" t="s">
        <v>8</v>
      </c>
      <c r="F312" s="16" t="s">
        <v>262</v>
      </c>
      <c r="G312" s="15">
        <v>600</v>
      </c>
      <c r="H312" s="17">
        <f>H313</f>
        <v>3572870</v>
      </c>
      <c r="I312" s="17">
        <f>I313</f>
        <v>3572870</v>
      </c>
      <c r="J312" s="17">
        <f>J313</f>
        <v>1347904.83</v>
      </c>
      <c r="K312" s="8">
        <f t="shared" si="60"/>
        <v>37.726108982414701</v>
      </c>
    </row>
    <row r="313" spans="2:11" ht="15.75" x14ac:dyDescent="0.25">
      <c r="B313" s="18" t="s">
        <v>23</v>
      </c>
      <c r="C313" s="15" t="s">
        <v>68</v>
      </c>
      <c r="D313" s="16" t="s">
        <v>59</v>
      </c>
      <c r="E313" s="16" t="s">
        <v>8</v>
      </c>
      <c r="F313" s="16" t="s">
        <v>262</v>
      </c>
      <c r="G313" s="15" t="s">
        <v>24</v>
      </c>
      <c r="H313" s="17">
        <v>3572870</v>
      </c>
      <c r="I313" s="17">
        <v>3572870</v>
      </c>
      <c r="J313" s="17">
        <v>1347904.83</v>
      </c>
      <c r="K313" s="8">
        <f t="shared" si="60"/>
        <v>37.726108982414701</v>
      </c>
    </row>
    <row r="314" spans="2:11" ht="15.75" x14ac:dyDescent="0.25">
      <c r="B314" s="18" t="s">
        <v>85</v>
      </c>
      <c r="C314" s="15" t="s">
        <v>68</v>
      </c>
      <c r="D314" s="16" t="s">
        <v>59</v>
      </c>
      <c r="E314" s="16" t="s">
        <v>8</v>
      </c>
      <c r="F314" s="16" t="s">
        <v>263</v>
      </c>
      <c r="G314" s="15"/>
      <c r="H314" s="17">
        <f t="shared" ref="H314:J315" si="68">H315</f>
        <v>2663644</v>
      </c>
      <c r="I314" s="17">
        <f t="shared" si="68"/>
        <v>2663644</v>
      </c>
      <c r="J314" s="17">
        <f t="shared" si="68"/>
        <v>1271346.55</v>
      </c>
      <c r="K314" s="8">
        <f t="shared" si="60"/>
        <v>47.729597123339303</v>
      </c>
    </row>
    <row r="315" spans="2:11" ht="47.25" x14ac:dyDescent="0.25">
      <c r="B315" s="19" t="s">
        <v>22</v>
      </c>
      <c r="C315" s="15" t="s">
        <v>68</v>
      </c>
      <c r="D315" s="16" t="s">
        <v>59</v>
      </c>
      <c r="E315" s="16" t="s">
        <v>8</v>
      </c>
      <c r="F315" s="16" t="s">
        <v>263</v>
      </c>
      <c r="G315" s="15">
        <v>600</v>
      </c>
      <c r="H315" s="17">
        <f t="shared" si="68"/>
        <v>2663644</v>
      </c>
      <c r="I315" s="17">
        <f t="shared" si="68"/>
        <v>2663644</v>
      </c>
      <c r="J315" s="17">
        <f t="shared" si="68"/>
        <v>1271346.55</v>
      </c>
      <c r="K315" s="8">
        <f t="shared" si="60"/>
        <v>47.729597123339303</v>
      </c>
    </row>
    <row r="316" spans="2:11" ht="15.75" x14ac:dyDescent="0.25">
      <c r="B316" s="18" t="s">
        <v>23</v>
      </c>
      <c r="C316" s="15" t="s">
        <v>68</v>
      </c>
      <c r="D316" s="16" t="s">
        <v>59</v>
      </c>
      <c r="E316" s="16" t="s">
        <v>8</v>
      </c>
      <c r="F316" s="16" t="s">
        <v>263</v>
      </c>
      <c r="G316" s="15" t="s">
        <v>24</v>
      </c>
      <c r="H316" s="17">
        <v>2663644</v>
      </c>
      <c r="I316" s="17">
        <v>2663644</v>
      </c>
      <c r="J316" s="17">
        <v>1271346.55</v>
      </c>
      <c r="K316" s="8">
        <f t="shared" si="60"/>
        <v>47.729597123339303</v>
      </c>
    </row>
    <row r="317" spans="2:11" ht="31.5" x14ac:dyDescent="0.25">
      <c r="B317" s="18" t="s">
        <v>112</v>
      </c>
      <c r="C317" s="15" t="s">
        <v>68</v>
      </c>
      <c r="D317" s="16" t="s">
        <v>59</v>
      </c>
      <c r="E317" s="16" t="s">
        <v>8</v>
      </c>
      <c r="F317" s="16" t="s">
        <v>264</v>
      </c>
      <c r="G317" s="15"/>
      <c r="H317" s="17">
        <f t="shared" ref="H317:J318" si="69">H318</f>
        <v>9363318</v>
      </c>
      <c r="I317" s="17">
        <f t="shared" si="69"/>
        <v>9363318</v>
      </c>
      <c r="J317" s="17">
        <f t="shared" si="69"/>
        <v>4004350.43</v>
      </c>
      <c r="K317" s="8">
        <f t="shared" si="60"/>
        <v>42.766361561147448</v>
      </c>
    </row>
    <row r="318" spans="2:11" ht="47.25" x14ac:dyDescent="0.25">
      <c r="B318" s="19" t="s">
        <v>22</v>
      </c>
      <c r="C318" s="15" t="s">
        <v>68</v>
      </c>
      <c r="D318" s="16" t="s">
        <v>59</v>
      </c>
      <c r="E318" s="16" t="s">
        <v>8</v>
      </c>
      <c r="F318" s="16" t="s">
        <v>264</v>
      </c>
      <c r="G318" s="15">
        <v>600</v>
      </c>
      <c r="H318" s="17">
        <f t="shared" si="69"/>
        <v>9363318</v>
      </c>
      <c r="I318" s="17">
        <f t="shared" si="69"/>
        <v>9363318</v>
      </c>
      <c r="J318" s="17">
        <f t="shared" si="69"/>
        <v>4004350.43</v>
      </c>
      <c r="K318" s="8">
        <f t="shared" si="60"/>
        <v>42.766361561147448</v>
      </c>
    </row>
    <row r="319" spans="2:11" ht="15.75" x14ac:dyDescent="0.25">
      <c r="B319" s="18" t="s">
        <v>23</v>
      </c>
      <c r="C319" s="15" t="s">
        <v>68</v>
      </c>
      <c r="D319" s="16" t="s">
        <v>59</v>
      </c>
      <c r="E319" s="16" t="s">
        <v>8</v>
      </c>
      <c r="F319" s="16" t="s">
        <v>264</v>
      </c>
      <c r="G319" s="15" t="s">
        <v>24</v>
      </c>
      <c r="H319" s="17">
        <v>9363318</v>
      </c>
      <c r="I319" s="17">
        <v>9363318</v>
      </c>
      <c r="J319" s="17">
        <v>4004350.43</v>
      </c>
      <c r="K319" s="8">
        <f t="shared" si="60"/>
        <v>42.766361561147448</v>
      </c>
    </row>
    <row r="320" spans="2:11" ht="110.25" x14ac:dyDescent="0.25">
      <c r="B320" s="18" t="s">
        <v>171</v>
      </c>
      <c r="C320" s="15" t="s">
        <v>68</v>
      </c>
      <c r="D320" s="16" t="s">
        <v>59</v>
      </c>
      <c r="E320" s="16" t="s">
        <v>8</v>
      </c>
      <c r="F320" s="16" t="s">
        <v>265</v>
      </c>
      <c r="G320" s="15"/>
      <c r="H320" s="17">
        <f t="shared" ref="H320:J321" si="70">H321</f>
        <v>11088000</v>
      </c>
      <c r="I320" s="17">
        <f t="shared" si="70"/>
        <v>11088000</v>
      </c>
      <c r="J320" s="17">
        <f t="shared" si="70"/>
        <v>4605249.3099999996</v>
      </c>
      <c r="K320" s="8">
        <f t="shared" si="60"/>
        <v>41.533633748196245</v>
      </c>
    </row>
    <row r="321" spans="2:11" ht="47.25" x14ac:dyDescent="0.25">
      <c r="B321" s="19" t="s">
        <v>22</v>
      </c>
      <c r="C321" s="15" t="s">
        <v>68</v>
      </c>
      <c r="D321" s="16" t="s">
        <v>59</v>
      </c>
      <c r="E321" s="16" t="s">
        <v>8</v>
      </c>
      <c r="F321" s="16" t="s">
        <v>265</v>
      </c>
      <c r="G321" s="15">
        <v>600</v>
      </c>
      <c r="H321" s="17">
        <f t="shared" si="70"/>
        <v>11088000</v>
      </c>
      <c r="I321" s="17">
        <f t="shared" si="70"/>
        <v>11088000</v>
      </c>
      <c r="J321" s="17">
        <f t="shared" si="70"/>
        <v>4605249.3099999996</v>
      </c>
      <c r="K321" s="8">
        <f t="shared" si="60"/>
        <v>41.533633748196245</v>
      </c>
    </row>
    <row r="322" spans="2:11" ht="15.75" x14ac:dyDescent="0.25">
      <c r="B322" s="18" t="s">
        <v>23</v>
      </c>
      <c r="C322" s="15" t="s">
        <v>68</v>
      </c>
      <c r="D322" s="16" t="s">
        <v>59</v>
      </c>
      <c r="E322" s="16" t="s">
        <v>8</v>
      </c>
      <c r="F322" s="16" t="s">
        <v>265</v>
      </c>
      <c r="G322" s="15" t="s">
        <v>24</v>
      </c>
      <c r="H322" s="17">
        <v>11088000</v>
      </c>
      <c r="I322" s="17">
        <v>11088000</v>
      </c>
      <c r="J322" s="17">
        <v>4605249.3099999996</v>
      </c>
      <c r="K322" s="8">
        <f t="shared" si="60"/>
        <v>41.533633748196245</v>
      </c>
    </row>
    <row r="323" spans="2:11" ht="126" x14ac:dyDescent="0.25">
      <c r="B323" s="18" t="s">
        <v>113</v>
      </c>
      <c r="C323" s="15" t="s">
        <v>68</v>
      </c>
      <c r="D323" s="16" t="s">
        <v>59</v>
      </c>
      <c r="E323" s="16" t="s">
        <v>8</v>
      </c>
      <c r="F323" s="16" t="s">
        <v>266</v>
      </c>
      <c r="G323" s="15"/>
      <c r="H323" s="17">
        <f t="shared" ref="H323:J324" si="71">H324</f>
        <v>6962000</v>
      </c>
      <c r="I323" s="17">
        <f t="shared" si="71"/>
        <v>6962000</v>
      </c>
      <c r="J323" s="17">
        <f t="shared" si="71"/>
        <v>3184463.45</v>
      </c>
      <c r="K323" s="8">
        <f t="shared" si="60"/>
        <v>45.740641338695781</v>
      </c>
    </row>
    <row r="324" spans="2:11" ht="47.25" x14ac:dyDescent="0.25">
      <c r="B324" s="19" t="s">
        <v>22</v>
      </c>
      <c r="C324" s="15" t="s">
        <v>68</v>
      </c>
      <c r="D324" s="16" t="s">
        <v>59</v>
      </c>
      <c r="E324" s="16" t="s">
        <v>8</v>
      </c>
      <c r="F324" s="16" t="s">
        <v>266</v>
      </c>
      <c r="G324" s="15">
        <v>600</v>
      </c>
      <c r="H324" s="17">
        <f t="shared" si="71"/>
        <v>6962000</v>
      </c>
      <c r="I324" s="17">
        <f t="shared" si="71"/>
        <v>6962000</v>
      </c>
      <c r="J324" s="17">
        <f t="shared" si="71"/>
        <v>3184463.45</v>
      </c>
      <c r="K324" s="8">
        <f t="shared" si="60"/>
        <v>45.740641338695781</v>
      </c>
    </row>
    <row r="325" spans="2:11" ht="15.75" x14ac:dyDescent="0.25">
      <c r="B325" s="18" t="s">
        <v>23</v>
      </c>
      <c r="C325" s="15" t="s">
        <v>68</v>
      </c>
      <c r="D325" s="16" t="s">
        <v>59</v>
      </c>
      <c r="E325" s="16" t="s">
        <v>8</v>
      </c>
      <c r="F325" s="16" t="s">
        <v>266</v>
      </c>
      <c r="G325" s="15" t="s">
        <v>24</v>
      </c>
      <c r="H325" s="17">
        <v>6962000</v>
      </c>
      <c r="I325" s="17">
        <v>6962000</v>
      </c>
      <c r="J325" s="17">
        <v>3184463.45</v>
      </c>
      <c r="K325" s="8">
        <f t="shared" si="60"/>
        <v>45.740641338695781</v>
      </c>
    </row>
    <row r="326" spans="2:11" ht="63" x14ac:dyDescent="0.25">
      <c r="B326" s="18" t="s">
        <v>172</v>
      </c>
      <c r="C326" s="15" t="s">
        <v>68</v>
      </c>
      <c r="D326" s="16" t="s">
        <v>59</v>
      </c>
      <c r="E326" s="16" t="s">
        <v>8</v>
      </c>
      <c r="F326" s="16" t="s">
        <v>267</v>
      </c>
      <c r="G326" s="15"/>
      <c r="H326" s="17">
        <f t="shared" ref="H326:J327" si="72">H327</f>
        <v>3615948</v>
      </c>
      <c r="I326" s="17">
        <f t="shared" si="72"/>
        <v>3678745</v>
      </c>
      <c r="J326" s="17">
        <f t="shared" si="72"/>
        <v>425532</v>
      </c>
      <c r="K326" s="8">
        <f t="shared" si="60"/>
        <v>11.567314396621674</v>
      </c>
    </row>
    <row r="327" spans="2:11" ht="47.25" x14ac:dyDescent="0.25">
      <c r="B327" s="19" t="s">
        <v>135</v>
      </c>
      <c r="C327" s="15" t="s">
        <v>68</v>
      </c>
      <c r="D327" s="16" t="s">
        <v>59</v>
      </c>
      <c r="E327" s="16" t="s">
        <v>8</v>
      </c>
      <c r="F327" s="16" t="s">
        <v>267</v>
      </c>
      <c r="G327" s="15">
        <v>600</v>
      </c>
      <c r="H327" s="17">
        <f t="shared" si="72"/>
        <v>3615948</v>
      </c>
      <c r="I327" s="17">
        <f t="shared" si="72"/>
        <v>3678745</v>
      </c>
      <c r="J327" s="17">
        <f t="shared" si="72"/>
        <v>425532</v>
      </c>
      <c r="K327" s="8">
        <f t="shared" si="60"/>
        <v>11.567314396621674</v>
      </c>
    </row>
    <row r="328" spans="2:11" ht="47.25" x14ac:dyDescent="0.25">
      <c r="B328" s="18" t="s">
        <v>14</v>
      </c>
      <c r="C328" s="15" t="s">
        <v>68</v>
      </c>
      <c r="D328" s="16" t="s">
        <v>59</v>
      </c>
      <c r="E328" s="16" t="s">
        <v>8</v>
      </c>
      <c r="F328" s="16" t="s">
        <v>267</v>
      </c>
      <c r="G328" s="15" t="s">
        <v>15</v>
      </c>
      <c r="H328" s="17">
        <v>3615948</v>
      </c>
      <c r="I328" s="17">
        <v>3678745</v>
      </c>
      <c r="J328" s="17">
        <v>425532</v>
      </c>
      <c r="K328" s="8">
        <f t="shared" si="60"/>
        <v>11.567314396621674</v>
      </c>
    </row>
    <row r="329" spans="2:11" ht="31.5" x14ac:dyDescent="0.25">
      <c r="B329" s="18" t="s">
        <v>181</v>
      </c>
      <c r="C329" s="15" t="s">
        <v>68</v>
      </c>
      <c r="D329" s="16" t="s">
        <v>59</v>
      </c>
      <c r="E329" s="16" t="s">
        <v>8</v>
      </c>
      <c r="F329" s="16" t="s">
        <v>268</v>
      </c>
      <c r="G329" s="15"/>
      <c r="H329" s="17">
        <f t="shared" ref="H329:J330" si="73">H330</f>
        <v>176970</v>
      </c>
      <c r="I329" s="17">
        <f t="shared" si="73"/>
        <v>176970</v>
      </c>
      <c r="J329" s="17">
        <f t="shared" si="73"/>
        <v>175988</v>
      </c>
      <c r="K329" s="8">
        <f t="shared" si="60"/>
        <v>99.445103689890942</v>
      </c>
    </row>
    <row r="330" spans="2:11" ht="47.25" x14ac:dyDescent="0.25">
      <c r="B330" s="19" t="s">
        <v>22</v>
      </c>
      <c r="C330" s="15" t="s">
        <v>68</v>
      </c>
      <c r="D330" s="16" t="s">
        <v>59</v>
      </c>
      <c r="E330" s="16" t="s">
        <v>8</v>
      </c>
      <c r="F330" s="16" t="s">
        <v>268</v>
      </c>
      <c r="G330" s="15">
        <v>600</v>
      </c>
      <c r="H330" s="17">
        <f t="shared" si="73"/>
        <v>176970</v>
      </c>
      <c r="I330" s="17">
        <f t="shared" si="73"/>
        <v>176970</v>
      </c>
      <c r="J330" s="17">
        <f t="shared" si="73"/>
        <v>175988</v>
      </c>
      <c r="K330" s="8">
        <f t="shared" si="60"/>
        <v>99.445103689890942</v>
      </c>
    </row>
    <row r="331" spans="2:11" ht="15.75" x14ac:dyDescent="0.25">
      <c r="B331" s="18" t="s">
        <v>23</v>
      </c>
      <c r="C331" s="15" t="s">
        <v>68</v>
      </c>
      <c r="D331" s="16" t="s">
        <v>59</v>
      </c>
      <c r="E331" s="16" t="s">
        <v>8</v>
      </c>
      <c r="F331" s="16" t="s">
        <v>268</v>
      </c>
      <c r="G331" s="15" t="s">
        <v>24</v>
      </c>
      <c r="H331" s="17">
        <v>176970</v>
      </c>
      <c r="I331" s="17">
        <v>176970</v>
      </c>
      <c r="J331" s="17">
        <v>175988</v>
      </c>
      <c r="K331" s="8">
        <f t="shared" si="60"/>
        <v>99.445103689890942</v>
      </c>
    </row>
    <row r="332" spans="2:11" ht="64.5" customHeight="1" x14ac:dyDescent="0.25">
      <c r="B332" s="18" t="s">
        <v>300</v>
      </c>
      <c r="C332" s="15" t="s">
        <v>68</v>
      </c>
      <c r="D332" s="16" t="s">
        <v>59</v>
      </c>
      <c r="E332" s="16" t="s">
        <v>8</v>
      </c>
      <c r="F332" s="16" t="s">
        <v>301</v>
      </c>
      <c r="G332" s="15"/>
      <c r="H332" s="17"/>
      <c r="I332" s="17">
        <f>I333</f>
        <v>6875600</v>
      </c>
      <c r="J332" s="17"/>
      <c r="K332" s="8">
        <f t="shared" si="60"/>
        <v>0</v>
      </c>
    </row>
    <row r="333" spans="2:11" ht="47.25" x14ac:dyDescent="0.25">
      <c r="B333" s="19" t="s">
        <v>22</v>
      </c>
      <c r="C333" s="15" t="s">
        <v>68</v>
      </c>
      <c r="D333" s="16" t="s">
        <v>59</v>
      </c>
      <c r="E333" s="16" t="s">
        <v>8</v>
      </c>
      <c r="F333" s="16" t="s">
        <v>301</v>
      </c>
      <c r="G333" s="15">
        <v>600</v>
      </c>
      <c r="H333" s="17"/>
      <c r="I333" s="17">
        <f>I334</f>
        <v>6875600</v>
      </c>
      <c r="J333" s="17"/>
      <c r="K333" s="8">
        <f t="shared" si="60"/>
        <v>0</v>
      </c>
    </row>
    <row r="334" spans="2:11" ht="15.75" x14ac:dyDescent="0.25">
      <c r="B334" s="18" t="s">
        <v>23</v>
      </c>
      <c r="C334" s="15" t="s">
        <v>68</v>
      </c>
      <c r="D334" s="16" t="s">
        <v>59</v>
      </c>
      <c r="E334" s="16" t="s">
        <v>8</v>
      </c>
      <c r="F334" s="16" t="s">
        <v>301</v>
      </c>
      <c r="G334" s="15">
        <v>610</v>
      </c>
      <c r="H334" s="17"/>
      <c r="I334" s="17">
        <v>6875600</v>
      </c>
      <c r="J334" s="17"/>
      <c r="K334" s="8">
        <f t="shared" si="60"/>
        <v>0</v>
      </c>
    </row>
    <row r="335" spans="2:11" ht="31.5" x14ac:dyDescent="0.25">
      <c r="B335" s="18" t="s">
        <v>114</v>
      </c>
      <c r="C335" s="15" t="s">
        <v>68</v>
      </c>
      <c r="D335" s="16" t="s">
        <v>59</v>
      </c>
      <c r="E335" s="16" t="s">
        <v>8</v>
      </c>
      <c r="F335" s="16" t="s">
        <v>269</v>
      </c>
      <c r="G335" s="15"/>
      <c r="H335" s="17">
        <f t="shared" ref="H335:J336" si="74">H336</f>
        <v>32000</v>
      </c>
      <c r="I335" s="17">
        <f t="shared" si="74"/>
        <v>32000</v>
      </c>
      <c r="J335" s="17">
        <f t="shared" si="74"/>
        <v>13360.24</v>
      </c>
      <c r="K335" s="8">
        <f t="shared" si="60"/>
        <v>41.750749999999996</v>
      </c>
    </row>
    <row r="336" spans="2:11" ht="47.25" x14ac:dyDescent="0.25">
      <c r="B336" s="19" t="s">
        <v>135</v>
      </c>
      <c r="C336" s="15" t="s">
        <v>68</v>
      </c>
      <c r="D336" s="16" t="s">
        <v>59</v>
      </c>
      <c r="E336" s="16" t="s">
        <v>8</v>
      </c>
      <c r="F336" s="16" t="s">
        <v>269</v>
      </c>
      <c r="G336" s="15">
        <v>200</v>
      </c>
      <c r="H336" s="17">
        <f t="shared" si="74"/>
        <v>32000</v>
      </c>
      <c r="I336" s="17">
        <f t="shared" si="74"/>
        <v>32000</v>
      </c>
      <c r="J336" s="17">
        <f t="shared" si="74"/>
        <v>13360.24</v>
      </c>
      <c r="K336" s="8">
        <f t="shared" si="60"/>
        <v>41.750749999999996</v>
      </c>
    </row>
    <row r="337" spans="2:11" ht="47.25" x14ac:dyDescent="0.25">
      <c r="B337" s="18" t="s">
        <v>14</v>
      </c>
      <c r="C337" s="15" t="s">
        <v>68</v>
      </c>
      <c r="D337" s="16" t="s">
        <v>59</v>
      </c>
      <c r="E337" s="16" t="s">
        <v>8</v>
      </c>
      <c r="F337" s="16" t="s">
        <v>269</v>
      </c>
      <c r="G337" s="15" t="s">
        <v>15</v>
      </c>
      <c r="H337" s="17">
        <v>32000</v>
      </c>
      <c r="I337" s="17">
        <v>32000</v>
      </c>
      <c r="J337" s="17">
        <v>13360.24</v>
      </c>
      <c r="K337" s="8">
        <f t="shared" si="60"/>
        <v>41.750749999999996</v>
      </c>
    </row>
    <row r="338" spans="2:11" ht="15.75" x14ac:dyDescent="0.25">
      <c r="B338" s="18" t="s">
        <v>115</v>
      </c>
      <c r="C338" s="15" t="s">
        <v>68</v>
      </c>
      <c r="D338" s="16" t="s">
        <v>59</v>
      </c>
      <c r="E338" s="16" t="s">
        <v>8</v>
      </c>
      <c r="F338" s="16" t="s">
        <v>270</v>
      </c>
      <c r="G338" s="15"/>
      <c r="H338" s="17">
        <f t="shared" ref="H338:J339" si="75">H339</f>
        <v>658000</v>
      </c>
      <c r="I338" s="17">
        <f t="shared" si="75"/>
        <v>658000</v>
      </c>
      <c r="J338" s="17">
        <f t="shared" si="75"/>
        <v>217413.07</v>
      </c>
      <c r="K338" s="8">
        <f t="shared" si="60"/>
        <v>33.041499999999999</v>
      </c>
    </row>
    <row r="339" spans="2:11" ht="47.25" x14ac:dyDescent="0.25">
      <c r="B339" s="19" t="s">
        <v>135</v>
      </c>
      <c r="C339" s="15" t="s">
        <v>68</v>
      </c>
      <c r="D339" s="16" t="s">
        <v>59</v>
      </c>
      <c r="E339" s="16" t="s">
        <v>8</v>
      </c>
      <c r="F339" s="16" t="s">
        <v>270</v>
      </c>
      <c r="G339" s="15">
        <v>200</v>
      </c>
      <c r="H339" s="17">
        <f t="shared" si="75"/>
        <v>658000</v>
      </c>
      <c r="I339" s="17">
        <f t="shared" si="75"/>
        <v>658000</v>
      </c>
      <c r="J339" s="17">
        <f t="shared" si="75"/>
        <v>217413.07</v>
      </c>
      <c r="K339" s="8">
        <f t="shared" si="60"/>
        <v>33.041499999999999</v>
      </c>
    </row>
    <row r="340" spans="2:11" ht="47.25" x14ac:dyDescent="0.25">
      <c r="B340" s="18" t="s">
        <v>14</v>
      </c>
      <c r="C340" s="15" t="s">
        <v>68</v>
      </c>
      <c r="D340" s="16" t="s">
        <v>59</v>
      </c>
      <c r="E340" s="16" t="s">
        <v>8</v>
      </c>
      <c r="F340" s="16" t="s">
        <v>270</v>
      </c>
      <c r="G340" s="15" t="s">
        <v>15</v>
      </c>
      <c r="H340" s="17">
        <v>658000</v>
      </c>
      <c r="I340" s="17">
        <v>658000</v>
      </c>
      <c r="J340" s="17">
        <v>217413.07</v>
      </c>
      <c r="K340" s="8">
        <f t="shared" si="60"/>
        <v>33.041499999999999</v>
      </c>
    </row>
    <row r="341" spans="2:11" ht="31.5" x14ac:dyDescent="0.25">
      <c r="B341" s="18" t="s">
        <v>122</v>
      </c>
      <c r="C341" s="15" t="s">
        <v>68</v>
      </c>
      <c r="D341" s="16" t="s">
        <v>59</v>
      </c>
      <c r="E341" s="16" t="s">
        <v>34</v>
      </c>
      <c r="F341" s="16"/>
      <c r="G341" s="15"/>
      <c r="H341" s="17">
        <f t="shared" ref="H341:J343" si="76">H342</f>
        <v>154800</v>
      </c>
      <c r="I341" s="17">
        <f t="shared" si="76"/>
        <v>154800</v>
      </c>
      <c r="J341" s="17">
        <f t="shared" si="76"/>
        <v>76200</v>
      </c>
      <c r="K341" s="8">
        <f t="shared" si="60"/>
        <v>49.224806201550386</v>
      </c>
    </row>
    <row r="342" spans="2:11" ht="120.75" customHeight="1" x14ac:dyDescent="0.25">
      <c r="B342" s="18" t="s">
        <v>86</v>
      </c>
      <c r="C342" s="15" t="s">
        <v>68</v>
      </c>
      <c r="D342" s="16" t="s">
        <v>59</v>
      </c>
      <c r="E342" s="16" t="s">
        <v>34</v>
      </c>
      <c r="F342" s="16" t="s">
        <v>271</v>
      </c>
      <c r="G342" s="15"/>
      <c r="H342" s="17">
        <f t="shared" si="76"/>
        <v>154800</v>
      </c>
      <c r="I342" s="17">
        <f t="shared" si="76"/>
        <v>154800</v>
      </c>
      <c r="J342" s="17">
        <f t="shared" si="76"/>
        <v>76200</v>
      </c>
      <c r="K342" s="8">
        <f t="shared" si="60"/>
        <v>49.224806201550386</v>
      </c>
    </row>
    <row r="343" spans="2:11" ht="47.25" x14ac:dyDescent="0.25">
      <c r="B343" s="19" t="s">
        <v>22</v>
      </c>
      <c r="C343" s="15" t="s">
        <v>68</v>
      </c>
      <c r="D343" s="16" t="s">
        <v>59</v>
      </c>
      <c r="E343" s="16" t="s">
        <v>34</v>
      </c>
      <c r="F343" s="16" t="s">
        <v>271</v>
      </c>
      <c r="G343" s="15">
        <v>600</v>
      </c>
      <c r="H343" s="17">
        <f t="shared" si="76"/>
        <v>154800</v>
      </c>
      <c r="I343" s="17">
        <f t="shared" si="76"/>
        <v>154800</v>
      </c>
      <c r="J343" s="17">
        <f>J344</f>
        <v>76200</v>
      </c>
      <c r="K343" s="8">
        <f t="shared" si="60"/>
        <v>49.224806201550386</v>
      </c>
    </row>
    <row r="344" spans="2:11" ht="15.75" x14ac:dyDescent="0.25">
      <c r="B344" s="18" t="s">
        <v>23</v>
      </c>
      <c r="C344" s="15" t="s">
        <v>68</v>
      </c>
      <c r="D344" s="16" t="s">
        <v>59</v>
      </c>
      <c r="E344" s="16" t="s">
        <v>34</v>
      </c>
      <c r="F344" s="16" t="s">
        <v>271</v>
      </c>
      <c r="G344" s="15" t="s">
        <v>24</v>
      </c>
      <c r="H344" s="17">
        <v>154800</v>
      </c>
      <c r="I344" s="17">
        <v>154800</v>
      </c>
      <c r="J344" s="17">
        <v>76200</v>
      </c>
      <c r="K344" s="8">
        <f t="shared" si="60"/>
        <v>49.224806201550386</v>
      </c>
    </row>
    <row r="345" spans="2:11" ht="15.75" x14ac:dyDescent="0.25">
      <c r="B345" s="18" t="s">
        <v>32</v>
      </c>
      <c r="C345" s="15" t="s">
        <v>68</v>
      </c>
      <c r="D345" s="16" t="s">
        <v>33</v>
      </c>
      <c r="E345" s="16"/>
      <c r="F345" s="16"/>
      <c r="G345" s="15"/>
      <c r="H345" s="17">
        <f>H346+H350+H357+H368</f>
        <v>29857210</v>
      </c>
      <c r="I345" s="17">
        <f>I346+I350+I357+I368</f>
        <v>27693897</v>
      </c>
      <c r="J345" s="17">
        <f>J346+J350+J357+J368</f>
        <v>17622430.940000001</v>
      </c>
      <c r="K345" s="8">
        <f t="shared" si="60"/>
        <v>63.632904173796859</v>
      </c>
    </row>
    <row r="346" spans="2:11" ht="15.75" x14ac:dyDescent="0.25">
      <c r="B346" s="18" t="s">
        <v>87</v>
      </c>
      <c r="C346" s="15" t="s">
        <v>68</v>
      </c>
      <c r="D346" s="16" t="s">
        <v>33</v>
      </c>
      <c r="E346" s="16" t="s">
        <v>8</v>
      </c>
      <c r="F346" s="16"/>
      <c r="G346" s="15"/>
      <c r="H346" s="17">
        <f t="shared" ref="H346:J348" si="77">H347</f>
        <v>6805000</v>
      </c>
      <c r="I346" s="17">
        <f t="shared" si="77"/>
        <v>6805000</v>
      </c>
      <c r="J346" s="17">
        <f t="shared" si="77"/>
        <v>3310517.24</v>
      </c>
      <c r="K346" s="8">
        <f t="shared" si="60"/>
        <v>48.648306245407788</v>
      </c>
    </row>
    <row r="347" spans="2:11" ht="31.5" x14ac:dyDescent="0.25">
      <c r="B347" s="18" t="s">
        <v>116</v>
      </c>
      <c r="C347" s="15" t="s">
        <v>68</v>
      </c>
      <c r="D347" s="16" t="s">
        <v>33</v>
      </c>
      <c r="E347" s="16" t="s">
        <v>8</v>
      </c>
      <c r="F347" s="16" t="s">
        <v>272</v>
      </c>
      <c r="G347" s="15"/>
      <c r="H347" s="17">
        <f t="shared" si="77"/>
        <v>6805000</v>
      </c>
      <c r="I347" s="17">
        <f t="shared" si="77"/>
        <v>6805000</v>
      </c>
      <c r="J347" s="17">
        <f t="shared" si="77"/>
        <v>3310517.24</v>
      </c>
      <c r="K347" s="8">
        <f t="shared" si="60"/>
        <v>48.648306245407788</v>
      </c>
    </row>
    <row r="348" spans="2:11" ht="31.5" x14ac:dyDescent="0.25">
      <c r="B348" s="19" t="s">
        <v>146</v>
      </c>
      <c r="C348" s="15" t="s">
        <v>68</v>
      </c>
      <c r="D348" s="16" t="s">
        <v>33</v>
      </c>
      <c r="E348" s="16" t="s">
        <v>8</v>
      </c>
      <c r="F348" s="16" t="s">
        <v>272</v>
      </c>
      <c r="G348" s="15">
        <v>300</v>
      </c>
      <c r="H348" s="17">
        <f t="shared" si="77"/>
        <v>6805000</v>
      </c>
      <c r="I348" s="17">
        <f t="shared" si="77"/>
        <v>6805000</v>
      </c>
      <c r="J348" s="17">
        <f t="shared" si="77"/>
        <v>3310517.24</v>
      </c>
      <c r="K348" s="8">
        <f t="shared" si="60"/>
        <v>48.648306245407788</v>
      </c>
    </row>
    <row r="349" spans="2:11" ht="39.75" customHeight="1" x14ac:dyDescent="0.25">
      <c r="B349" s="18" t="s">
        <v>35</v>
      </c>
      <c r="C349" s="15" t="s">
        <v>68</v>
      </c>
      <c r="D349" s="16" t="s">
        <v>33</v>
      </c>
      <c r="E349" s="16" t="s">
        <v>8</v>
      </c>
      <c r="F349" s="16" t="s">
        <v>272</v>
      </c>
      <c r="G349" s="15" t="s">
        <v>36</v>
      </c>
      <c r="H349" s="17">
        <v>6805000</v>
      </c>
      <c r="I349" s="17">
        <v>6805000</v>
      </c>
      <c r="J349" s="17">
        <v>3310517.24</v>
      </c>
      <c r="K349" s="8">
        <f t="shared" si="60"/>
        <v>48.648306245407788</v>
      </c>
    </row>
    <row r="350" spans="2:11" ht="15.75" x14ac:dyDescent="0.25">
      <c r="B350" s="18" t="s">
        <v>90</v>
      </c>
      <c r="C350" s="15" t="s">
        <v>68</v>
      </c>
      <c r="D350" s="16" t="s">
        <v>33</v>
      </c>
      <c r="E350" s="16" t="s">
        <v>10</v>
      </c>
      <c r="F350" s="16"/>
      <c r="G350" s="15"/>
      <c r="H350" s="17">
        <f>H351+H354</f>
        <v>208537</v>
      </c>
      <c r="I350" s="17">
        <f>I351+I354</f>
        <v>208537</v>
      </c>
      <c r="J350" s="17">
        <f>J351+J354</f>
        <v>63900</v>
      </c>
      <c r="K350" s="8">
        <f t="shared" si="60"/>
        <v>30.642044337455705</v>
      </c>
    </row>
    <row r="351" spans="2:11" ht="48.75" customHeight="1" x14ac:dyDescent="0.25">
      <c r="B351" s="18" t="s">
        <v>173</v>
      </c>
      <c r="C351" s="15" t="s">
        <v>68</v>
      </c>
      <c r="D351" s="16" t="s">
        <v>33</v>
      </c>
      <c r="E351" s="16" t="s">
        <v>10</v>
      </c>
      <c r="F351" s="16" t="s">
        <v>273</v>
      </c>
      <c r="G351" s="15"/>
      <c r="H351" s="17">
        <f t="shared" ref="H351:J352" si="78">H352</f>
        <v>88000</v>
      </c>
      <c r="I351" s="17">
        <f t="shared" si="78"/>
        <v>88000</v>
      </c>
      <c r="J351" s="17">
        <f t="shared" si="78"/>
        <v>18900</v>
      </c>
      <c r="K351" s="8">
        <f t="shared" si="60"/>
        <v>21.477272727272727</v>
      </c>
    </row>
    <row r="352" spans="2:11" ht="31.5" x14ac:dyDescent="0.25">
      <c r="B352" s="19" t="s">
        <v>146</v>
      </c>
      <c r="C352" s="15" t="s">
        <v>68</v>
      </c>
      <c r="D352" s="16" t="s">
        <v>33</v>
      </c>
      <c r="E352" s="16" t="s">
        <v>10</v>
      </c>
      <c r="F352" s="16" t="s">
        <v>273</v>
      </c>
      <c r="G352" s="15">
        <v>300</v>
      </c>
      <c r="H352" s="17">
        <f t="shared" si="78"/>
        <v>88000</v>
      </c>
      <c r="I352" s="17">
        <f t="shared" si="78"/>
        <v>88000</v>
      </c>
      <c r="J352" s="17">
        <f t="shared" si="78"/>
        <v>18900</v>
      </c>
      <c r="K352" s="8">
        <f t="shared" si="60"/>
        <v>21.477272727272727</v>
      </c>
    </row>
    <row r="353" spans="2:11" ht="38.25" customHeight="1" x14ac:dyDescent="0.25">
      <c r="B353" s="18" t="s">
        <v>35</v>
      </c>
      <c r="C353" s="15" t="s">
        <v>68</v>
      </c>
      <c r="D353" s="16" t="s">
        <v>33</v>
      </c>
      <c r="E353" s="16" t="s">
        <v>10</v>
      </c>
      <c r="F353" s="16" t="s">
        <v>273</v>
      </c>
      <c r="G353" s="15" t="s">
        <v>36</v>
      </c>
      <c r="H353" s="17">
        <v>88000</v>
      </c>
      <c r="I353" s="17">
        <v>88000</v>
      </c>
      <c r="J353" s="17">
        <v>18900</v>
      </c>
      <c r="K353" s="8">
        <f t="shared" si="60"/>
        <v>21.477272727272727</v>
      </c>
    </row>
    <row r="354" spans="2:11" ht="47.25" x14ac:dyDescent="0.25">
      <c r="B354" s="18" t="s">
        <v>174</v>
      </c>
      <c r="C354" s="15" t="s">
        <v>68</v>
      </c>
      <c r="D354" s="16" t="s">
        <v>33</v>
      </c>
      <c r="E354" s="16" t="s">
        <v>10</v>
      </c>
      <c r="F354" s="16" t="s">
        <v>274</v>
      </c>
      <c r="G354" s="15"/>
      <c r="H354" s="17">
        <f t="shared" ref="H354:J355" si="79">H355</f>
        <v>120537</v>
      </c>
      <c r="I354" s="17">
        <f t="shared" si="79"/>
        <v>120537</v>
      </c>
      <c r="J354" s="17">
        <f t="shared" si="79"/>
        <v>45000</v>
      </c>
      <c r="K354" s="8">
        <f t="shared" si="60"/>
        <v>37.332935115358765</v>
      </c>
    </row>
    <row r="355" spans="2:11" ht="47.25" x14ac:dyDescent="0.25">
      <c r="B355" s="19" t="s">
        <v>22</v>
      </c>
      <c r="C355" s="15" t="s">
        <v>68</v>
      </c>
      <c r="D355" s="16" t="s">
        <v>33</v>
      </c>
      <c r="E355" s="16" t="s">
        <v>10</v>
      </c>
      <c r="F355" s="16" t="s">
        <v>274</v>
      </c>
      <c r="G355" s="15">
        <v>600</v>
      </c>
      <c r="H355" s="17">
        <f t="shared" si="79"/>
        <v>120537</v>
      </c>
      <c r="I355" s="17">
        <f t="shared" si="79"/>
        <v>120537</v>
      </c>
      <c r="J355" s="17">
        <f t="shared" si="79"/>
        <v>45000</v>
      </c>
      <c r="K355" s="8">
        <f t="shared" ref="K355:K412" si="80">J355/I355*100</f>
        <v>37.332935115358765</v>
      </c>
    </row>
    <row r="356" spans="2:11" ht="78.75" x14ac:dyDescent="0.25">
      <c r="B356" s="18" t="s">
        <v>141</v>
      </c>
      <c r="C356" s="15" t="s">
        <v>68</v>
      </c>
      <c r="D356" s="16" t="s">
        <v>33</v>
      </c>
      <c r="E356" s="16" t="s">
        <v>10</v>
      </c>
      <c r="F356" s="16" t="s">
        <v>274</v>
      </c>
      <c r="G356" s="15" t="s">
        <v>275</v>
      </c>
      <c r="H356" s="17">
        <v>120537</v>
      </c>
      <c r="I356" s="17">
        <v>120537</v>
      </c>
      <c r="J356" s="17">
        <v>45000</v>
      </c>
      <c r="K356" s="8">
        <f t="shared" si="80"/>
        <v>37.332935115358765</v>
      </c>
    </row>
    <row r="357" spans="2:11" ht="15.75" x14ac:dyDescent="0.25">
      <c r="B357" s="18" t="s">
        <v>149</v>
      </c>
      <c r="C357" s="15" t="s">
        <v>68</v>
      </c>
      <c r="D357" s="16" t="s">
        <v>33</v>
      </c>
      <c r="E357" s="16" t="s">
        <v>34</v>
      </c>
      <c r="F357" s="16"/>
      <c r="G357" s="15"/>
      <c r="H357" s="17">
        <f>H358+H362+H365</f>
        <v>21680313</v>
      </c>
      <c r="I357" s="17">
        <f>I358+I362+I365</f>
        <v>19511000</v>
      </c>
      <c r="J357" s="17">
        <f>J358+J362+J365</f>
        <v>13895420.279999999</v>
      </c>
      <c r="K357" s="8">
        <f t="shared" si="80"/>
        <v>71.218391061452508</v>
      </c>
    </row>
    <row r="358" spans="2:11" ht="110.25" x14ac:dyDescent="0.25">
      <c r="B358" s="18" t="s">
        <v>276</v>
      </c>
      <c r="C358" s="15" t="s">
        <v>68</v>
      </c>
      <c r="D358" s="16" t="s">
        <v>33</v>
      </c>
      <c r="E358" s="16" t="s">
        <v>34</v>
      </c>
      <c r="F358" s="16" t="s">
        <v>277</v>
      </c>
      <c r="G358" s="15"/>
      <c r="H358" s="17">
        <f>H359</f>
        <v>7495140</v>
      </c>
      <c r="I358" s="17">
        <f>I359</f>
        <v>5464040</v>
      </c>
      <c r="J358" s="17">
        <f>J359</f>
        <v>2442442.81</v>
      </c>
      <c r="K358" s="8">
        <f t="shared" si="80"/>
        <v>44.700309843998213</v>
      </c>
    </row>
    <row r="359" spans="2:11" ht="31.5" x14ac:dyDescent="0.25">
      <c r="B359" s="19" t="s">
        <v>146</v>
      </c>
      <c r="C359" s="15" t="s">
        <v>68</v>
      </c>
      <c r="D359" s="16" t="s">
        <v>33</v>
      </c>
      <c r="E359" s="16" t="s">
        <v>34</v>
      </c>
      <c r="F359" s="16" t="s">
        <v>277</v>
      </c>
      <c r="G359" s="15">
        <v>300</v>
      </c>
      <c r="H359" s="17">
        <f>H360+H361</f>
        <v>7495140</v>
      </c>
      <c r="I359" s="17">
        <f>I360+I361</f>
        <v>5464040</v>
      </c>
      <c r="J359" s="17">
        <f>J360+J361</f>
        <v>2442442.81</v>
      </c>
      <c r="K359" s="8">
        <f t="shared" si="80"/>
        <v>44.700309843998213</v>
      </c>
    </row>
    <row r="360" spans="2:11" ht="31.5" x14ac:dyDescent="0.25">
      <c r="B360" s="18" t="s">
        <v>88</v>
      </c>
      <c r="C360" s="15" t="s">
        <v>68</v>
      </c>
      <c r="D360" s="16" t="s">
        <v>33</v>
      </c>
      <c r="E360" s="16" t="s">
        <v>34</v>
      </c>
      <c r="F360" s="16" t="s">
        <v>277</v>
      </c>
      <c r="G360" s="15" t="s">
        <v>89</v>
      </c>
      <c r="H360" s="17">
        <v>5631182</v>
      </c>
      <c r="I360" s="17">
        <f>4228347</f>
        <v>4228347</v>
      </c>
      <c r="J360" s="17">
        <v>1965252</v>
      </c>
      <c r="K360" s="8">
        <f t="shared" si="80"/>
        <v>46.478020843606259</v>
      </c>
    </row>
    <row r="361" spans="2:11" ht="47.25" x14ac:dyDescent="0.25">
      <c r="B361" s="18" t="s">
        <v>35</v>
      </c>
      <c r="C361" s="15" t="s">
        <v>68</v>
      </c>
      <c r="D361" s="16" t="s">
        <v>33</v>
      </c>
      <c r="E361" s="16" t="s">
        <v>34</v>
      </c>
      <c r="F361" s="16" t="s">
        <v>277</v>
      </c>
      <c r="G361" s="15" t="s">
        <v>36</v>
      </c>
      <c r="H361" s="17">
        <v>1863958</v>
      </c>
      <c r="I361" s="17">
        <f>1235693</f>
        <v>1235693</v>
      </c>
      <c r="J361" s="17">
        <v>477190.81</v>
      </c>
      <c r="K361" s="8">
        <f t="shared" si="80"/>
        <v>38.617262540129303</v>
      </c>
    </row>
    <row r="362" spans="2:11" ht="31.5" x14ac:dyDescent="0.25">
      <c r="B362" s="18" t="s">
        <v>123</v>
      </c>
      <c r="C362" s="15" t="s">
        <v>68</v>
      </c>
      <c r="D362" s="16" t="s">
        <v>33</v>
      </c>
      <c r="E362" s="16" t="s">
        <v>34</v>
      </c>
      <c r="F362" s="16" t="s">
        <v>278</v>
      </c>
      <c r="G362" s="15"/>
      <c r="H362" s="17">
        <f t="shared" ref="H362:J363" si="81">H363</f>
        <v>2902473</v>
      </c>
      <c r="I362" s="17">
        <f t="shared" si="81"/>
        <v>2764260</v>
      </c>
      <c r="J362" s="17">
        <f t="shared" si="81"/>
        <v>2708974.8</v>
      </c>
      <c r="K362" s="8">
        <f t="shared" si="80"/>
        <v>98</v>
      </c>
    </row>
    <row r="363" spans="2:11" ht="31.5" x14ac:dyDescent="0.25">
      <c r="B363" s="19" t="s">
        <v>146</v>
      </c>
      <c r="C363" s="15" t="s">
        <v>68</v>
      </c>
      <c r="D363" s="16" t="s">
        <v>33</v>
      </c>
      <c r="E363" s="16" t="s">
        <v>34</v>
      </c>
      <c r="F363" s="16" t="s">
        <v>278</v>
      </c>
      <c r="G363" s="15">
        <v>300</v>
      </c>
      <c r="H363" s="17">
        <f t="shared" si="81"/>
        <v>2902473</v>
      </c>
      <c r="I363" s="17">
        <f t="shared" si="81"/>
        <v>2764260</v>
      </c>
      <c r="J363" s="17">
        <f t="shared" si="81"/>
        <v>2708974.8</v>
      </c>
      <c r="K363" s="8">
        <f t="shared" si="80"/>
        <v>98</v>
      </c>
    </row>
    <row r="364" spans="2:11" ht="32.25" customHeight="1" x14ac:dyDescent="0.25">
      <c r="B364" s="18" t="s">
        <v>35</v>
      </c>
      <c r="C364" s="15" t="s">
        <v>68</v>
      </c>
      <c r="D364" s="16" t="s">
        <v>33</v>
      </c>
      <c r="E364" s="16" t="s">
        <v>34</v>
      </c>
      <c r="F364" s="16" t="s">
        <v>278</v>
      </c>
      <c r="G364" s="15" t="s">
        <v>36</v>
      </c>
      <c r="H364" s="17">
        <v>2902473</v>
      </c>
      <c r="I364" s="17">
        <v>2764260</v>
      </c>
      <c r="J364" s="17">
        <v>2708974.8</v>
      </c>
      <c r="K364" s="8">
        <f t="shared" si="80"/>
        <v>98</v>
      </c>
    </row>
    <row r="365" spans="2:11" ht="78.75" x14ac:dyDescent="0.25">
      <c r="B365" s="18" t="s">
        <v>279</v>
      </c>
      <c r="C365" s="15" t="s">
        <v>68</v>
      </c>
      <c r="D365" s="16" t="s">
        <v>33</v>
      </c>
      <c r="E365" s="16" t="s">
        <v>34</v>
      </c>
      <c r="F365" s="16" t="s">
        <v>280</v>
      </c>
      <c r="G365" s="15"/>
      <c r="H365" s="17">
        <f t="shared" ref="H365:J366" si="82">H366</f>
        <v>11282700</v>
      </c>
      <c r="I365" s="17">
        <f t="shared" si="82"/>
        <v>11282700</v>
      </c>
      <c r="J365" s="17">
        <f t="shared" si="82"/>
        <v>8744002.6699999999</v>
      </c>
      <c r="K365" s="8">
        <f t="shared" si="80"/>
        <v>77.499203825325509</v>
      </c>
    </row>
    <row r="366" spans="2:11" ht="47.25" x14ac:dyDescent="0.25">
      <c r="B366" s="18" t="s">
        <v>167</v>
      </c>
      <c r="C366" s="15" t="s">
        <v>68</v>
      </c>
      <c r="D366" s="16" t="s">
        <v>33</v>
      </c>
      <c r="E366" s="16" t="s">
        <v>34</v>
      </c>
      <c r="F366" s="16" t="s">
        <v>280</v>
      </c>
      <c r="G366" s="15">
        <v>400</v>
      </c>
      <c r="H366" s="17">
        <f t="shared" si="82"/>
        <v>11282700</v>
      </c>
      <c r="I366" s="17">
        <f t="shared" si="82"/>
        <v>11282700</v>
      </c>
      <c r="J366" s="17">
        <f t="shared" si="82"/>
        <v>8744002.6699999999</v>
      </c>
      <c r="K366" s="8">
        <f t="shared" si="80"/>
        <v>77.499203825325509</v>
      </c>
    </row>
    <row r="367" spans="2:11" ht="15.75" x14ac:dyDescent="0.25">
      <c r="B367" s="18" t="s">
        <v>41</v>
      </c>
      <c r="C367" s="15" t="s">
        <v>68</v>
      </c>
      <c r="D367" s="16" t="s">
        <v>33</v>
      </c>
      <c r="E367" s="16" t="s">
        <v>34</v>
      </c>
      <c r="F367" s="16" t="s">
        <v>280</v>
      </c>
      <c r="G367" s="15" t="s">
        <v>42</v>
      </c>
      <c r="H367" s="17">
        <v>11282700</v>
      </c>
      <c r="I367" s="17">
        <v>11282700</v>
      </c>
      <c r="J367" s="17">
        <v>8744002.6699999999</v>
      </c>
      <c r="K367" s="8">
        <f t="shared" si="80"/>
        <v>77.499203825325509</v>
      </c>
    </row>
    <row r="368" spans="2:11" ht="31.5" x14ac:dyDescent="0.25">
      <c r="B368" s="18" t="s">
        <v>176</v>
      </c>
      <c r="C368" s="15" t="s">
        <v>68</v>
      </c>
      <c r="D368" s="16" t="s">
        <v>33</v>
      </c>
      <c r="E368" s="16" t="s">
        <v>46</v>
      </c>
      <c r="F368" s="16"/>
      <c r="G368" s="15"/>
      <c r="H368" s="17">
        <f>H369+H374+H377+H380+H383</f>
        <v>1163360</v>
      </c>
      <c r="I368" s="17">
        <f>I369+I374+I377+I380+I383</f>
        <v>1169360</v>
      </c>
      <c r="J368" s="17">
        <f>J369+J374+J377+J380+J383</f>
        <v>352593.42</v>
      </c>
      <c r="K368" s="8">
        <f t="shared" si="80"/>
        <v>30.152683519189981</v>
      </c>
    </row>
    <row r="369" spans="2:11" ht="110.25" x14ac:dyDescent="0.25">
      <c r="B369" s="18" t="s">
        <v>276</v>
      </c>
      <c r="C369" s="15" t="s">
        <v>68</v>
      </c>
      <c r="D369" s="16" t="s">
        <v>33</v>
      </c>
      <c r="E369" s="16" t="s">
        <v>46</v>
      </c>
      <c r="F369" s="16" t="s">
        <v>281</v>
      </c>
      <c r="G369" s="15"/>
      <c r="H369" s="17">
        <f>H370+H372</f>
        <v>1044360</v>
      </c>
      <c r="I369" s="17">
        <f>I370+I372</f>
        <v>1044360</v>
      </c>
      <c r="J369" s="17">
        <f>J370+J372</f>
        <v>318593.42</v>
      </c>
      <c r="K369" s="8">
        <f t="shared" si="80"/>
        <v>30.506091769121756</v>
      </c>
    </row>
    <row r="370" spans="2:11" ht="94.5" x14ac:dyDescent="0.25">
      <c r="B370" s="19" t="s">
        <v>11</v>
      </c>
      <c r="C370" s="15" t="s">
        <v>68</v>
      </c>
      <c r="D370" s="16" t="s">
        <v>33</v>
      </c>
      <c r="E370" s="16" t="s">
        <v>46</v>
      </c>
      <c r="F370" s="16" t="s">
        <v>281</v>
      </c>
      <c r="G370" s="15">
        <v>100</v>
      </c>
      <c r="H370" s="17">
        <f>H371</f>
        <v>633200</v>
      </c>
      <c r="I370" s="17">
        <f>I371</f>
        <v>633200</v>
      </c>
      <c r="J370" s="17">
        <f>J371</f>
        <v>306593.42</v>
      </c>
      <c r="K370" s="8">
        <f t="shared" si="80"/>
        <v>48.41968098547062</v>
      </c>
    </row>
    <row r="371" spans="2:11" ht="31.5" x14ac:dyDescent="0.25">
      <c r="B371" s="18" t="s">
        <v>12</v>
      </c>
      <c r="C371" s="15" t="s">
        <v>68</v>
      </c>
      <c r="D371" s="16" t="s">
        <v>33</v>
      </c>
      <c r="E371" s="16" t="s">
        <v>46</v>
      </c>
      <c r="F371" s="16" t="s">
        <v>281</v>
      </c>
      <c r="G371" s="15" t="s">
        <v>13</v>
      </c>
      <c r="H371" s="17">
        <v>633200</v>
      </c>
      <c r="I371" s="17">
        <f>486329+146871</f>
        <v>633200</v>
      </c>
      <c r="J371" s="17">
        <v>306593.42</v>
      </c>
      <c r="K371" s="8">
        <f t="shared" si="80"/>
        <v>48.41968098547062</v>
      </c>
    </row>
    <row r="372" spans="2:11" ht="60" customHeight="1" x14ac:dyDescent="0.25">
      <c r="B372" s="19" t="s">
        <v>135</v>
      </c>
      <c r="C372" s="15" t="s">
        <v>68</v>
      </c>
      <c r="D372" s="16" t="s">
        <v>33</v>
      </c>
      <c r="E372" s="16" t="s">
        <v>46</v>
      </c>
      <c r="F372" s="16" t="s">
        <v>281</v>
      </c>
      <c r="G372" s="15">
        <v>200</v>
      </c>
      <c r="H372" s="17">
        <f>H373</f>
        <v>411160</v>
      </c>
      <c r="I372" s="17">
        <f>I373</f>
        <v>411160</v>
      </c>
      <c r="J372" s="17">
        <f>J373</f>
        <v>12000</v>
      </c>
      <c r="K372" s="8">
        <f t="shared" si="80"/>
        <v>2.9185718455102636</v>
      </c>
    </row>
    <row r="373" spans="2:11" ht="60" customHeight="1" x14ac:dyDescent="0.25">
      <c r="B373" s="18" t="s">
        <v>14</v>
      </c>
      <c r="C373" s="15" t="s">
        <v>68</v>
      </c>
      <c r="D373" s="16" t="s">
        <v>33</v>
      </c>
      <c r="E373" s="16" t="s">
        <v>46</v>
      </c>
      <c r="F373" s="16" t="s">
        <v>281</v>
      </c>
      <c r="G373" s="15" t="s">
        <v>15</v>
      </c>
      <c r="H373" s="17">
        <v>411160</v>
      </c>
      <c r="I373" s="17">
        <v>411160</v>
      </c>
      <c r="J373" s="17">
        <v>12000</v>
      </c>
      <c r="K373" s="8">
        <f t="shared" si="80"/>
        <v>2.9185718455102636</v>
      </c>
    </row>
    <row r="374" spans="2:11" ht="119.25" customHeight="1" x14ac:dyDescent="0.25">
      <c r="B374" s="18" t="s">
        <v>175</v>
      </c>
      <c r="C374" s="15" t="s">
        <v>68</v>
      </c>
      <c r="D374" s="16" t="s">
        <v>33</v>
      </c>
      <c r="E374" s="16" t="s">
        <v>46</v>
      </c>
      <c r="F374" s="16" t="s">
        <v>282</v>
      </c>
      <c r="G374" s="15"/>
      <c r="H374" s="17">
        <f t="shared" ref="H374:J375" si="83">H375</f>
        <v>91000</v>
      </c>
      <c r="I374" s="17">
        <f t="shared" si="83"/>
        <v>67000</v>
      </c>
      <c r="J374" s="17">
        <f t="shared" si="83"/>
        <v>0</v>
      </c>
      <c r="K374" s="8">
        <f t="shared" si="80"/>
        <v>0</v>
      </c>
    </row>
    <row r="375" spans="2:11" ht="47.25" x14ac:dyDescent="0.25">
      <c r="B375" s="19" t="s">
        <v>135</v>
      </c>
      <c r="C375" s="15" t="s">
        <v>68</v>
      </c>
      <c r="D375" s="16" t="s">
        <v>33</v>
      </c>
      <c r="E375" s="16" t="s">
        <v>46</v>
      </c>
      <c r="F375" s="16" t="s">
        <v>282</v>
      </c>
      <c r="G375" s="15">
        <v>200</v>
      </c>
      <c r="H375" s="17">
        <f t="shared" si="83"/>
        <v>91000</v>
      </c>
      <c r="I375" s="17">
        <f t="shared" si="83"/>
        <v>67000</v>
      </c>
      <c r="J375" s="17">
        <f t="shared" si="83"/>
        <v>0</v>
      </c>
      <c r="K375" s="8">
        <f t="shared" si="80"/>
        <v>0</v>
      </c>
    </row>
    <row r="376" spans="2:11" ht="47.25" x14ac:dyDescent="0.25">
      <c r="B376" s="18" t="s">
        <v>14</v>
      </c>
      <c r="C376" s="15" t="s">
        <v>68</v>
      </c>
      <c r="D376" s="16" t="s">
        <v>33</v>
      </c>
      <c r="E376" s="16" t="s">
        <v>46</v>
      </c>
      <c r="F376" s="16" t="s">
        <v>282</v>
      </c>
      <c r="G376" s="15" t="s">
        <v>15</v>
      </c>
      <c r="H376" s="17">
        <v>91000</v>
      </c>
      <c r="I376" s="17">
        <v>67000</v>
      </c>
      <c r="J376" s="17">
        <v>0</v>
      </c>
      <c r="K376" s="8">
        <f t="shared" si="80"/>
        <v>0</v>
      </c>
    </row>
    <row r="377" spans="2:11" ht="31.5" x14ac:dyDescent="0.25">
      <c r="B377" s="18" t="s">
        <v>111</v>
      </c>
      <c r="C377" s="15" t="s">
        <v>68</v>
      </c>
      <c r="D377" s="16" t="s">
        <v>33</v>
      </c>
      <c r="E377" s="16" t="s">
        <v>46</v>
      </c>
      <c r="F377" s="16" t="s">
        <v>283</v>
      </c>
      <c r="G377" s="15"/>
      <c r="H377" s="17">
        <f t="shared" ref="H377:J378" si="84">H378</f>
        <v>8000</v>
      </c>
      <c r="I377" s="17">
        <f t="shared" si="84"/>
        <v>8000</v>
      </c>
      <c r="J377" s="17">
        <f t="shared" si="84"/>
        <v>4000</v>
      </c>
      <c r="K377" s="8">
        <f t="shared" si="80"/>
        <v>50</v>
      </c>
    </row>
    <row r="378" spans="2:11" ht="47.25" x14ac:dyDescent="0.25">
      <c r="B378" s="19" t="s">
        <v>135</v>
      </c>
      <c r="C378" s="15" t="s">
        <v>68</v>
      </c>
      <c r="D378" s="16" t="s">
        <v>33</v>
      </c>
      <c r="E378" s="16" t="s">
        <v>46</v>
      </c>
      <c r="F378" s="16" t="s">
        <v>283</v>
      </c>
      <c r="G378" s="15">
        <v>200</v>
      </c>
      <c r="H378" s="17">
        <f t="shared" si="84"/>
        <v>8000</v>
      </c>
      <c r="I378" s="17">
        <f t="shared" si="84"/>
        <v>8000</v>
      </c>
      <c r="J378" s="17">
        <f t="shared" si="84"/>
        <v>4000</v>
      </c>
      <c r="K378" s="8">
        <f t="shared" si="80"/>
        <v>50</v>
      </c>
    </row>
    <row r="379" spans="2:11" ht="47.25" x14ac:dyDescent="0.25">
      <c r="B379" s="18" t="s">
        <v>14</v>
      </c>
      <c r="C379" s="15" t="s">
        <v>68</v>
      </c>
      <c r="D379" s="16" t="s">
        <v>33</v>
      </c>
      <c r="E379" s="16" t="s">
        <v>46</v>
      </c>
      <c r="F379" s="16" t="s">
        <v>283</v>
      </c>
      <c r="G379" s="15" t="s">
        <v>15</v>
      </c>
      <c r="H379" s="17">
        <v>8000</v>
      </c>
      <c r="I379" s="17">
        <v>8000</v>
      </c>
      <c r="J379" s="17">
        <v>4000</v>
      </c>
      <c r="K379" s="8">
        <f t="shared" si="80"/>
        <v>50</v>
      </c>
    </row>
    <row r="380" spans="2:11" ht="15.75" x14ac:dyDescent="0.25">
      <c r="B380" s="18" t="s">
        <v>91</v>
      </c>
      <c r="C380" s="15" t="s">
        <v>68</v>
      </c>
      <c r="D380" s="16" t="s">
        <v>33</v>
      </c>
      <c r="E380" s="16" t="s">
        <v>46</v>
      </c>
      <c r="F380" s="16" t="s">
        <v>284</v>
      </c>
      <c r="G380" s="15"/>
      <c r="H380" s="17">
        <f t="shared" ref="H380:J381" si="85">H381</f>
        <v>20000</v>
      </c>
      <c r="I380" s="17">
        <f t="shared" si="85"/>
        <v>20000</v>
      </c>
      <c r="J380" s="17">
        <f t="shared" si="85"/>
        <v>0</v>
      </c>
      <c r="K380" s="8">
        <f t="shared" si="80"/>
        <v>0</v>
      </c>
    </row>
    <row r="381" spans="2:11" ht="47.25" x14ac:dyDescent="0.25">
      <c r="B381" s="19" t="s">
        <v>135</v>
      </c>
      <c r="C381" s="15" t="s">
        <v>68</v>
      </c>
      <c r="D381" s="16" t="s">
        <v>33</v>
      </c>
      <c r="E381" s="16" t="s">
        <v>46</v>
      </c>
      <c r="F381" s="16" t="s">
        <v>284</v>
      </c>
      <c r="G381" s="15">
        <v>200</v>
      </c>
      <c r="H381" s="17">
        <f t="shared" si="85"/>
        <v>20000</v>
      </c>
      <c r="I381" s="17">
        <f t="shared" si="85"/>
        <v>20000</v>
      </c>
      <c r="J381" s="17">
        <f t="shared" si="85"/>
        <v>0</v>
      </c>
      <c r="K381" s="8">
        <f t="shared" si="80"/>
        <v>0</v>
      </c>
    </row>
    <row r="382" spans="2:11" ht="47.25" x14ac:dyDescent="0.25">
      <c r="B382" s="18" t="s">
        <v>14</v>
      </c>
      <c r="C382" s="15" t="s">
        <v>68</v>
      </c>
      <c r="D382" s="16" t="s">
        <v>33</v>
      </c>
      <c r="E382" s="16" t="s">
        <v>46</v>
      </c>
      <c r="F382" s="16" t="s">
        <v>284</v>
      </c>
      <c r="G382" s="15" t="s">
        <v>15</v>
      </c>
      <c r="H382" s="17">
        <v>20000</v>
      </c>
      <c r="I382" s="17">
        <v>20000</v>
      </c>
      <c r="J382" s="17">
        <v>0</v>
      </c>
      <c r="K382" s="8">
        <f t="shared" si="80"/>
        <v>0</v>
      </c>
    </row>
    <row r="383" spans="2:11" ht="15.75" x14ac:dyDescent="0.25">
      <c r="B383" s="18" t="s">
        <v>104</v>
      </c>
      <c r="C383" s="15" t="s">
        <v>68</v>
      </c>
      <c r="D383" s="16" t="s">
        <v>33</v>
      </c>
      <c r="E383" s="16" t="s">
        <v>46</v>
      </c>
      <c r="F383" s="16" t="s">
        <v>222</v>
      </c>
      <c r="G383" s="15"/>
      <c r="H383" s="17">
        <f t="shared" ref="H383:J384" si="86">H384</f>
        <v>0</v>
      </c>
      <c r="I383" s="17">
        <f t="shared" si="86"/>
        <v>30000</v>
      </c>
      <c r="J383" s="17">
        <f t="shared" si="86"/>
        <v>30000</v>
      </c>
      <c r="K383" s="8">
        <f t="shared" si="80"/>
        <v>100</v>
      </c>
    </row>
    <row r="384" spans="2:11" ht="31.5" x14ac:dyDescent="0.25">
      <c r="B384" s="19" t="s">
        <v>146</v>
      </c>
      <c r="C384" s="15" t="s">
        <v>68</v>
      </c>
      <c r="D384" s="16" t="s">
        <v>33</v>
      </c>
      <c r="E384" s="16" t="s">
        <v>46</v>
      </c>
      <c r="F384" s="16" t="s">
        <v>222</v>
      </c>
      <c r="G384" s="15">
        <v>300</v>
      </c>
      <c r="H384" s="17">
        <f t="shared" si="86"/>
        <v>0</v>
      </c>
      <c r="I384" s="17">
        <f t="shared" si="86"/>
        <v>30000</v>
      </c>
      <c r="J384" s="17">
        <f t="shared" si="86"/>
        <v>30000</v>
      </c>
      <c r="K384" s="8">
        <f t="shared" si="80"/>
        <v>100</v>
      </c>
    </row>
    <row r="385" spans="2:11" ht="47.25" x14ac:dyDescent="0.25">
      <c r="B385" s="18" t="s">
        <v>35</v>
      </c>
      <c r="C385" s="15" t="s">
        <v>68</v>
      </c>
      <c r="D385" s="16" t="s">
        <v>33</v>
      </c>
      <c r="E385" s="16" t="s">
        <v>46</v>
      </c>
      <c r="F385" s="16" t="s">
        <v>222</v>
      </c>
      <c r="G385" s="15" t="s">
        <v>36</v>
      </c>
      <c r="H385" s="17"/>
      <c r="I385" s="17">
        <v>30000</v>
      </c>
      <c r="J385" s="17">
        <v>30000</v>
      </c>
      <c r="K385" s="8">
        <f t="shared" si="80"/>
        <v>100</v>
      </c>
    </row>
    <row r="386" spans="2:11" ht="21.75" customHeight="1" x14ac:dyDescent="0.25">
      <c r="B386" s="18" t="s">
        <v>92</v>
      </c>
      <c r="C386" s="15" t="s">
        <v>68</v>
      </c>
      <c r="D386" s="16" t="s">
        <v>48</v>
      </c>
      <c r="E386" s="16"/>
      <c r="F386" s="16"/>
      <c r="G386" s="15"/>
      <c r="H386" s="17">
        <f>H387+H394</f>
        <v>11649647</v>
      </c>
      <c r="I386" s="17">
        <f>I387+I394</f>
        <v>11649647</v>
      </c>
      <c r="J386" s="17">
        <f>J387+J394</f>
        <v>5796045.1299999999</v>
      </c>
      <c r="K386" s="8">
        <f t="shared" si="80"/>
        <v>49.752967879627597</v>
      </c>
    </row>
    <row r="387" spans="2:11" ht="21" customHeight="1" x14ac:dyDescent="0.25">
      <c r="B387" s="18" t="s">
        <v>177</v>
      </c>
      <c r="C387" s="15" t="s">
        <v>68</v>
      </c>
      <c r="D387" s="16" t="s">
        <v>48</v>
      </c>
      <c r="E387" s="16" t="s">
        <v>8</v>
      </c>
      <c r="F387" s="16"/>
      <c r="G387" s="15"/>
      <c r="H387" s="17">
        <f>H388+H391</f>
        <v>11230647</v>
      </c>
      <c r="I387" s="17">
        <f>I388+I391</f>
        <v>11230647</v>
      </c>
      <c r="J387" s="17">
        <f>J388+J391</f>
        <v>5649745.1299999999</v>
      </c>
      <c r="K387" s="8">
        <f t="shared" si="80"/>
        <v>50.3064973015357</v>
      </c>
    </row>
    <row r="388" spans="2:11" ht="36.75" customHeight="1" x14ac:dyDescent="0.25">
      <c r="B388" s="18" t="s">
        <v>93</v>
      </c>
      <c r="C388" s="15" t="s">
        <v>68</v>
      </c>
      <c r="D388" s="16" t="s">
        <v>48</v>
      </c>
      <c r="E388" s="16" t="s">
        <v>8</v>
      </c>
      <c r="F388" s="16" t="s">
        <v>285</v>
      </c>
      <c r="G388" s="15"/>
      <c r="H388" s="17">
        <f t="shared" ref="H388:J389" si="87">H389</f>
        <v>11230647</v>
      </c>
      <c r="I388" s="17">
        <f t="shared" si="87"/>
        <v>11230647</v>
      </c>
      <c r="J388" s="17">
        <f t="shared" si="87"/>
        <v>5649745.1299999999</v>
      </c>
      <c r="K388" s="8">
        <f t="shared" si="80"/>
        <v>50.3064973015357</v>
      </c>
    </row>
    <row r="389" spans="2:11" ht="48.75" customHeight="1" x14ac:dyDescent="0.25">
      <c r="B389" s="19" t="s">
        <v>22</v>
      </c>
      <c r="C389" s="15" t="s">
        <v>68</v>
      </c>
      <c r="D389" s="16" t="s">
        <v>48</v>
      </c>
      <c r="E389" s="16" t="s">
        <v>8</v>
      </c>
      <c r="F389" s="16" t="s">
        <v>285</v>
      </c>
      <c r="G389" s="15">
        <v>600</v>
      </c>
      <c r="H389" s="17">
        <f t="shared" si="87"/>
        <v>11230647</v>
      </c>
      <c r="I389" s="17">
        <f t="shared" si="87"/>
        <v>11230647</v>
      </c>
      <c r="J389" s="17">
        <f t="shared" si="87"/>
        <v>5649745.1299999999</v>
      </c>
      <c r="K389" s="8">
        <f t="shared" si="80"/>
        <v>50.3064973015357</v>
      </c>
    </row>
    <row r="390" spans="2:11" ht="24.75" customHeight="1" x14ac:dyDescent="0.25">
      <c r="B390" s="18" t="s">
        <v>94</v>
      </c>
      <c r="C390" s="15" t="s">
        <v>68</v>
      </c>
      <c r="D390" s="16" t="s">
        <v>48</v>
      </c>
      <c r="E390" s="16" t="s">
        <v>8</v>
      </c>
      <c r="F390" s="16" t="s">
        <v>285</v>
      </c>
      <c r="G390" s="15" t="s">
        <v>95</v>
      </c>
      <c r="H390" s="17">
        <v>11230647</v>
      </c>
      <c r="I390" s="17">
        <v>11230647</v>
      </c>
      <c r="J390" s="17">
        <v>5649745.1299999999</v>
      </c>
      <c r="K390" s="8">
        <f t="shared" si="80"/>
        <v>50.3064973015357</v>
      </c>
    </row>
    <row r="391" spans="2:11" ht="47.25" hidden="1" x14ac:dyDescent="0.25">
      <c r="B391" s="18" t="s">
        <v>286</v>
      </c>
      <c r="C391" s="15" t="s">
        <v>68</v>
      </c>
      <c r="D391" s="16" t="s">
        <v>48</v>
      </c>
      <c r="E391" s="16" t="s">
        <v>8</v>
      </c>
      <c r="F391" s="16" t="s">
        <v>287</v>
      </c>
      <c r="G391" s="15"/>
      <c r="H391" s="17">
        <f t="shared" ref="H391:J392" si="88">H392</f>
        <v>0</v>
      </c>
      <c r="I391" s="17">
        <f t="shared" si="88"/>
        <v>0</v>
      </c>
      <c r="J391" s="17">
        <f t="shared" si="88"/>
        <v>0</v>
      </c>
      <c r="K391" s="8" t="e">
        <f t="shared" si="80"/>
        <v>#DIV/0!</v>
      </c>
    </row>
    <row r="392" spans="2:11" ht="47.25" hidden="1" x14ac:dyDescent="0.25">
      <c r="B392" s="18" t="s">
        <v>167</v>
      </c>
      <c r="C392" s="15" t="s">
        <v>68</v>
      </c>
      <c r="D392" s="16" t="s">
        <v>48</v>
      </c>
      <c r="E392" s="16" t="s">
        <v>8</v>
      </c>
      <c r="F392" s="16" t="s">
        <v>287</v>
      </c>
      <c r="G392" s="15">
        <v>400</v>
      </c>
      <c r="H392" s="17">
        <f t="shared" si="88"/>
        <v>0</v>
      </c>
      <c r="I392" s="17">
        <f t="shared" si="88"/>
        <v>0</v>
      </c>
      <c r="J392" s="17">
        <f t="shared" si="88"/>
        <v>0</v>
      </c>
      <c r="K392" s="8" t="e">
        <f t="shared" si="80"/>
        <v>#DIV/0!</v>
      </c>
    </row>
    <row r="393" spans="2:11" ht="15.75" hidden="1" x14ac:dyDescent="0.25">
      <c r="B393" s="18" t="s">
        <v>41</v>
      </c>
      <c r="C393" s="15" t="s">
        <v>68</v>
      </c>
      <c r="D393" s="16" t="s">
        <v>48</v>
      </c>
      <c r="E393" s="16" t="s">
        <v>8</v>
      </c>
      <c r="F393" s="16" t="s">
        <v>287</v>
      </c>
      <c r="G393" s="15" t="s">
        <v>42</v>
      </c>
      <c r="H393" s="17">
        <v>0</v>
      </c>
      <c r="I393" s="17">
        <v>0</v>
      </c>
      <c r="J393" s="17">
        <v>0</v>
      </c>
      <c r="K393" s="8" t="e">
        <f t="shared" si="80"/>
        <v>#DIV/0!</v>
      </c>
    </row>
    <row r="394" spans="2:11" ht="25.5" customHeight="1" x14ac:dyDescent="0.25">
      <c r="B394" s="18" t="s">
        <v>96</v>
      </c>
      <c r="C394" s="15" t="s">
        <v>68</v>
      </c>
      <c r="D394" s="16" t="s">
        <v>48</v>
      </c>
      <c r="E394" s="16" t="s">
        <v>27</v>
      </c>
      <c r="F394" s="16"/>
      <c r="G394" s="15"/>
      <c r="H394" s="17">
        <f t="shared" ref="H394:J396" si="89">H395</f>
        <v>419000</v>
      </c>
      <c r="I394" s="17">
        <f t="shared" si="89"/>
        <v>419000</v>
      </c>
      <c r="J394" s="17">
        <f t="shared" si="89"/>
        <v>146300</v>
      </c>
      <c r="K394" s="8">
        <f t="shared" si="80"/>
        <v>34.916467780429592</v>
      </c>
    </row>
    <row r="395" spans="2:11" ht="31.5" x14ac:dyDescent="0.25">
      <c r="B395" s="18" t="s">
        <v>97</v>
      </c>
      <c r="C395" s="15" t="s">
        <v>68</v>
      </c>
      <c r="D395" s="16" t="s">
        <v>48</v>
      </c>
      <c r="E395" s="16" t="s">
        <v>27</v>
      </c>
      <c r="F395" s="16" t="s">
        <v>288</v>
      </c>
      <c r="G395" s="15"/>
      <c r="H395" s="17">
        <f t="shared" si="89"/>
        <v>419000</v>
      </c>
      <c r="I395" s="17">
        <f t="shared" si="89"/>
        <v>419000</v>
      </c>
      <c r="J395" s="17">
        <f t="shared" si="89"/>
        <v>146300</v>
      </c>
      <c r="K395" s="8">
        <f t="shared" si="80"/>
        <v>34.916467780429592</v>
      </c>
    </row>
    <row r="396" spans="2:11" ht="47.25" x14ac:dyDescent="0.25">
      <c r="B396" s="19" t="s">
        <v>135</v>
      </c>
      <c r="C396" s="15" t="s">
        <v>68</v>
      </c>
      <c r="D396" s="16" t="s">
        <v>48</v>
      </c>
      <c r="E396" s="16" t="s">
        <v>27</v>
      </c>
      <c r="F396" s="16" t="s">
        <v>288</v>
      </c>
      <c r="G396" s="15">
        <v>200</v>
      </c>
      <c r="H396" s="17">
        <f t="shared" si="89"/>
        <v>419000</v>
      </c>
      <c r="I396" s="17">
        <f t="shared" si="89"/>
        <v>419000</v>
      </c>
      <c r="J396" s="17">
        <f t="shared" si="89"/>
        <v>146300</v>
      </c>
      <c r="K396" s="8">
        <f t="shared" si="80"/>
        <v>34.916467780429592</v>
      </c>
    </row>
    <row r="397" spans="2:11" ht="47.25" x14ac:dyDescent="0.25">
      <c r="B397" s="18" t="s">
        <v>14</v>
      </c>
      <c r="C397" s="15" t="s">
        <v>68</v>
      </c>
      <c r="D397" s="16" t="s">
        <v>48</v>
      </c>
      <c r="E397" s="16" t="s">
        <v>27</v>
      </c>
      <c r="F397" s="16" t="s">
        <v>288</v>
      </c>
      <c r="G397" s="15" t="s">
        <v>15</v>
      </c>
      <c r="H397" s="17">
        <v>419000</v>
      </c>
      <c r="I397" s="17">
        <v>419000</v>
      </c>
      <c r="J397" s="17">
        <v>146300</v>
      </c>
      <c r="K397" s="8">
        <f t="shared" si="80"/>
        <v>34.916467780429592</v>
      </c>
    </row>
    <row r="398" spans="2:11" ht="31.5" x14ac:dyDescent="0.25">
      <c r="B398" s="20" t="s">
        <v>178</v>
      </c>
      <c r="C398" s="11" t="s">
        <v>98</v>
      </c>
      <c r="D398" s="16"/>
      <c r="E398" s="16"/>
      <c r="F398" s="16"/>
      <c r="G398" s="15"/>
      <c r="H398" s="13">
        <f t="shared" ref="H398:J399" si="90">H399</f>
        <v>1406221</v>
      </c>
      <c r="I398" s="13">
        <f t="shared" si="90"/>
        <v>1406221</v>
      </c>
      <c r="J398" s="13">
        <f t="shared" si="90"/>
        <v>608977.80000000005</v>
      </c>
      <c r="K398" s="8">
        <f t="shared" si="80"/>
        <v>43.305981065565092</v>
      </c>
    </row>
    <row r="399" spans="2:11" ht="20.25" customHeight="1" x14ac:dyDescent="0.25">
      <c r="B399" s="18" t="s">
        <v>7</v>
      </c>
      <c r="C399" s="15" t="s">
        <v>98</v>
      </c>
      <c r="D399" s="16" t="s">
        <v>8</v>
      </c>
      <c r="E399" s="16"/>
      <c r="F399" s="16"/>
      <c r="G399" s="15"/>
      <c r="H399" s="17">
        <f t="shared" si="90"/>
        <v>1406221</v>
      </c>
      <c r="I399" s="17">
        <f t="shared" si="90"/>
        <v>1406221</v>
      </c>
      <c r="J399" s="17">
        <f t="shared" si="90"/>
        <v>608977.80000000005</v>
      </c>
      <c r="K399" s="8">
        <f t="shared" si="80"/>
        <v>43.305981065565092</v>
      </c>
    </row>
    <row r="400" spans="2:11" ht="60" customHeight="1" x14ac:dyDescent="0.25">
      <c r="B400" s="18" t="s">
        <v>45</v>
      </c>
      <c r="C400" s="15" t="s">
        <v>98</v>
      </c>
      <c r="D400" s="16" t="s">
        <v>8</v>
      </c>
      <c r="E400" s="16" t="s">
        <v>46</v>
      </c>
      <c r="F400" s="16"/>
      <c r="G400" s="15"/>
      <c r="H400" s="17">
        <f>H401+H406+H409</f>
        <v>1406221</v>
      </c>
      <c r="I400" s="17">
        <f>I401+I406+I409</f>
        <v>1406221</v>
      </c>
      <c r="J400" s="17">
        <f>J401+J406+J409</f>
        <v>608977.80000000005</v>
      </c>
      <c r="K400" s="8">
        <f t="shared" si="80"/>
        <v>43.305981065565092</v>
      </c>
    </row>
    <row r="401" spans="2:11" ht="47.25" x14ac:dyDescent="0.25">
      <c r="B401" s="18" t="s">
        <v>100</v>
      </c>
      <c r="C401" s="15" t="s">
        <v>98</v>
      </c>
      <c r="D401" s="16" t="s">
        <v>8</v>
      </c>
      <c r="E401" s="16" t="s">
        <v>46</v>
      </c>
      <c r="F401" s="16" t="s">
        <v>183</v>
      </c>
      <c r="G401" s="15"/>
      <c r="H401" s="17">
        <f>H402+H404</f>
        <v>410299</v>
      </c>
      <c r="I401" s="17">
        <f>I402+I404</f>
        <v>410299</v>
      </c>
      <c r="J401" s="17">
        <f>J402+J404</f>
        <v>147487.58000000002</v>
      </c>
      <c r="K401" s="8">
        <f t="shared" si="80"/>
        <v>35.946365942885564</v>
      </c>
    </row>
    <row r="402" spans="2:11" ht="100.5" customHeight="1" x14ac:dyDescent="0.25">
      <c r="B402" s="19" t="s">
        <v>11</v>
      </c>
      <c r="C402" s="15" t="s">
        <v>98</v>
      </c>
      <c r="D402" s="16" t="s">
        <v>8</v>
      </c>
      <c r="E402" s="16" t="s">
        <v>46</v>
      </c>
      <c r="F402" s="16" t="s">
        <v>183</v>
      </c>
      <c r="G402" s="15">
        <v>100</v>
      </c>
      <c r="H402" s="17">
        <f>H403</f>
        <v>378468</v>
      </c>
      <c r="I402" s="17">
        <f>I403</f>
        <v>378468</v>
      </c>
      <c r="J402" s="17">
        <f>J403</f>
        <v>136640.54</v>
      </c>
      <c r="K402" s="8">
        <f t="shared" si="80"/>
        <v>36.103591320798586</v>
      </c>
    </row>
    <row r="403" spans="2:11" ht="31.5" x14ac:dyDescent="0.25">
      <c r="B403" s="18" t="s">
        <v>12</v>
      </c>
      <c r="C403" s="15" t="s">
        <v>98</v>
      </c>
      <c r="D403" s="16" t="s">
        <v>8</v>
      </c>
      <c r="E403" s="16" t="s">
        <v>46</v>
      </c>
      <c r="F403" s="16" t="s">
        <v>183</v>
      </c>
      <c r="G403" s="15" t="s">
        <v>13</v>
      </c>
      <c r="H403" s="17">
        <v>378468</v>
      </c>
      <c r="I403" s="17">
        <v>378468</v>
      </c>
      <c r="J403" s="17">
        <v>136640.54</v>
      </c>
      <c r="K403" s="8">
        <f t="shared" si="80"/>
        <v>36.103591320798586</v>
      </c>
    </row>
    <row r="404" spans="2:11" ht="47.25" x14ac:dyDescent="0.25">
      <c r="B404" s="19" t="s">
        <v>135</v>
      </c>
      <c r="C404" s="15" t="s">
        <v>98</v>
      </c>
      <c r="D404" s="16" t="s">
        <v>8</v>
      </c>
      <c r="E404" s="16" t="s">
        <v>46</v>
      </c>
      <c r="F404" s="16" t="s">
        <v>183</v>
      </c>
      <c r="G404" s="15">
        <v>200</v>
      </c>
      <c r="H404" s="17">
        <f>H405</f>
        <v>31831</v>
      </c>
      <c r="I404" s="17">
        <f>I405</f>
        <v>31831</v>
      </c>
      <c r="J404" s="17">
        <f>J405</f>
        <v>10847.04</v>
      </c>
      <c r="K404" s="8">
        <f t="shared" si="80"/>
        <v>34.076968992491594</v>
      </c>
    </row>
    <row r="405" spans="2:11" ht="47.25" x14ac:dyDescent="0.25">
      <c r="B405" s="18" t="s">
        <v>14</v>
      </c>
      <c r="C405" s="15" t="s">
        <v>98</v>
      </c>
      <c r="D405" s="16" t="s">
        <v>8</v>
      </c>
      <c r="E405" s="16" t="s">
        <v>46</v>
      </c>
      <c r="F405" s="16" t="s">
        <v>183</v>
      </c>
      <c r="G405" s="15" t="s">
        <v>15</v>
      </c>
      <c r="H405" s="17">
        <v>31831</v>
      </c>
      <c r="I405" s="17">
        <v>31831</v>
      </c>
      <c r="J405" s="17">
        <v>10847.04</v>
      </c>
      <c r="K405" s="8">
        <f t="shared" si="80"/>
        <v>34.076968992491594</v>
      </c>
    </row>
    <row r="406" spans="2:11" ht="55.5" customHeight="1" x14ac:dyDescent="0.25">
      <c r="B406" s="18" t="s">
        <v>110</v>
      </c>
      <c r="C406" s="15" t="s">
        <v>98</v>
      </c>
      <c r="D406" s="16" t="s">
        <v>8</v>
      </c>
      <c r="E406" s="16" t="s">
        <v>46</v>
      </c>
      <c r="F406" s="16" t="s">
        <v>289</v>
      </c>
      <c r="G406" s="15"/>
      <c r="H406" s="17">
        <f t="shared" ref="H406:J407" si="91">H407</f>
        <v>994922</v>
      </c>
      <c r="I406" s="17">
        <f t="shared" si="91"/>
        <v>994922</v>
      </c>
      <c r="J406" s="17">
        <f t="shared" si="91"/>
        <v>461490.04</v>
      </c>
      <c r="K406" s="8">
        <f t="shared" si="80"/>
        <v>46.384544718078402</v>
      </c>
    </row>
    <row r="407" spans="2:11" ht="94.5" x14ac:dyDescent="0.25">
      <c r="B407" s="19" t="s">
        <v>11</v>
      </c>
      <c r="C407" s="15" t="s">
        <v>98</v>
      </c>
      <c r="D407" s="16" t="s">
        <v>8</v>
      </c>
      <c r="E407" s="16" t="s">
        <v>46</v>
      </c>
      <c r="F407" s="16" t="s">
        <v>289</v>
      </c>
      <c r="G407" s="15">
        <v>100</v>
      </c>
      <c r="H407" s="17">
        <f t="shared" si="91"/>
        <v>994922</v>
      </c>
      <c r="I407" s="17">
        <f t="shared" si="91"/>
        <v>994922</v>
      </c>
      <c r="J407" s="17">
        <f t="shared" si="91"/>
        <v>461490.04</v>
      </c>
      <c r="K407" s="8">
        <f t="shared" si="80"/>
        <v>46.384544718078402</v>
      </c>
    </row>
    <row r="408" spans="2:11" ht="31.5" x14ac:dyDescent="0.25">
      <c r="B408" s="18" t="s">
        <v>12</v>
      </c>
      <c r="C408" s="15" t="s">
        <v>98</v>
      </c>
      <c r="D408" s="16" t="s">
        <v>8</v>
      </c>
      <c r="E408" s="16" t="s">
        <v>46</v>
      </c>
      <c r="F408" s="16" t="s">
        <v>289</v>
      </c>
      <c r="G408" s="15" t="s">
        <v>13</v>
      </c>
      <c r="H408" s="17">
        <v>994922</v>
      </c>
      <c r="I408" s="17">
        <v>994922</v>
      </c>
      <c r="J408" s="17">
        <v>461490.04</v>
      </c>
      <c r="K408" s="8">
        <f t="shared" si="80"/>
        <v>46.384544718078402</v>
      </c>
    </row>
    <row r="409" spans="2:11" ht="31.5" x14ac:dyDescent="0.25">
      <c r="B409" s="18" t="s">
        <v>118</v>
      </c>
      <c r="C409" s="15" t="s">
        <v>98</v>
      </c>
      <c r="D409" s="16" t="s">
        <v>8</v>
      </c>
      <c r="E409" s="16" t="s">
        <v>46</v>
      </c>
      <c r="F409" s="16" t="s">
        <v>184</v>
      </c>
      <c r="G409" s="15"/>
      <c r="H409" s="17">
        <f t="shared" ref="H409:J410" si="92">H410</f>
        <v>1000</v>
      </c>
      <c r="I409" s="17">
        <f t="shared" si="92"/>
        <v>1000</v>
      </c>
      <c r="J409" s="17">
        <f t="shared" si="92"/>
        <v>0.18</v>
      </c>
      <c r="K409" s="8">
        <f t="shared" si="80"/>
        <v>1.7999999999999999E-2</v>
      </c>
    </row>
    <row r="410" spans="2:11" ht="15.75" x14ac:dyDescent="0.25">
      <c r="B410" s="19" t="s">
        <v>25</v>
      </c>
      <c r="C410" s="21" t="s">
        <v>98</v>
      </c>
      <c r="D410" s="22" t="s">
        <v>8</v>
      </c>
      <c r="E410" s="22" t="s">
        <v>46</v>
      </c>
      <c r="F410" s="22" t="s">
        <v>184</v>
      </c>
      <c r="G410" s="15">
        <v>800</v>
      </c>
      <c r="H410" s="17">
        <f t="shared" si="92"/>
        <v>1000</v>
      </c>
      <c r="I410" s="17">
        <f t="shared" si="92"/>
        <v>1000</v>
      </c>
      <c r="J410" s="17">
        <f t="shared" si="92"/>
        <v>0.18</v>
      </c>
      <c r="K410" s="8">
        <f t="shared" si="80"/>
        <v>1.7999999999999999E-2</v>
      </c>
    </row>
    <row r="411" spans="2:11" ht="15.75" x14ac:dyDescent="0.25">
      <c r="B411" s="23" t="s">
        <v>16</v>
      </c>
      <c r="C411" s="21" t="s">
        <v>98</v>
      </c>
      <c r="D411" s="22" t="s">
        <v>8</v>
      </c>
      <c r="E411" s="22" t="s">
        <v>46</v>
      </c>
      <c r="F411" s="22" t="s">
        <v>184</v>
      </c>
      <c r="G411" s="21" t="s">
        <v>17</v>
      </c>
      <c r="H411" s="24">
        <v>1000</v>
      </c>
      <c r="I411" s="24">
        <v>1000</v>
      </c>
      <c r="J411" s="24">
        <v>0.18</v>
      </c>
      <c r="K411" s="8">
        <f t="shared" si="80"/>
        <v>1.7999999999999999E-2</v>
      </c>
    </row>
    <row r="412" spans="2:11" ht="15.75" x14ac:dyDescent="0.25">
      <c r="B412" s="25" t="s">
        <v>179</v>
      </c>
      <c r="C412" s="25"/>
      <c r="D412" s="25"/>
      <c r="E412" s="25"/>
      <c r="F412" s="25"/>
      <c r="G412" s="25"/>
      <c r="H412" s="26">
        <f>H9+H24+H124+H150+H183+H398</f>
        <v>596146881.60000002</v>
      </c>
      <c r="I412" s="26">
        <f>I9+I24+I124+I150+I183+I398</f>
        <v>678720701.62999988</v>
      </c>
      <c r="J412" s="26">
        <f>J9+J24+J124+J150+J183+J398</f>
        <v>321382164.75</v>
      </c>
      <c r="K412" s="8">
        <f t="shared" si="80"/>
        <v>47.351165800332311</v>
      </c>
    </row>
    <row r="414" spans="2:11" x14ac:dyDescent="0.25">
      <c r="I414" s="27"/>
    </row>
  </sheetData>
  <autoFilter ref="B8:I8" xr:uid="{00000000-0009-0000-0000-000000000000}"/>
  <mergeCells count="12">
    <mergeCell ref="B5:K5"/>
    <mergeCell ref="J7:J8"/>
    <mergeCell ref="K7:K8"/>
    <mergeCell ref="B6:I6"/>
    <mergeCell ref="I7:I8"/>
    <mergeCell ref="G7:G8"/>
    <mergeCell ref="B7:B8"/>
    <mergeCell ref="C7:C8"/>
    <mergeCell ref="D7:D8"/>
    <mergeCell ref="E7:E8"/>
    <mergeCell ref="F7:F8"/>
    <mergeCell ref="H7:H8"/>
  </mergeCells>
  <pageMargins left="0.59055118110236227" right="0.55118110236220474" top="0.31496062992125984" bottom="0.31496062992125984" header="0.15748031496062992" footer="0.23622047244094491"/>
  <pageSetup paperSize="9" scale="6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8</vt:lpstr>
      <vt:lpstr>'8'!Заголовки_для_печати</vt:lpstr>
      <vt:lpstr>'8'!Область_печати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AdminsPK</cp:lastModifiedBy>
  <cp:lastPrinted>2022-07-27T08:11:15Z</cp:lastPrinted>
  <dcterms:created xsi:type="dcterms:W3CDTF">2016-08-12T07:41:51Z</dcterms:created>
  <dcterms:modified xsi:type="dcterms:W3CDTF">2022-07-27T08:12:08Z</dcterms:modified>
</cp:coreProperties>
</file>